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255" activeTab="5"/>
  </bookViews>
  <sheets>
    <sheet name="порівняння" sheetId="1" r:id="rId1"/>
    <sheet name="здорожчення" sheetId="3" r:id="rId2"/>
    <sheet name="послуга" sheetId="7" r:id="rId3"/>
    <sheet name="населення" sheetId="4" r:id="rId4"/>
    <sheet name="бюджет" sheetId="5" r:id="rId5"/>
    <sheet name="інші" sheetId="6" r:id="rId6"/>
  </sheets>
  <calcPr calcId="152511"/>
</workbook>
</file>

<file path=xl/calcChain.xml><?xml version="1.0" encoding="utf-8"?>
<calcChain xmlns="http://schemas.openxmlformats.org/spreadsheetml/2006/main">
  <c r="D17" i="5" l="1"/>
  <c r="D17" i="4"/>
  <c r="D17" i="7"/>
  <c r="D16" i="7"/>
  <c r="E8" i="3" l="1"/>
  <c r="E7" i="3"/>
  <c r="E6" i="3"/>
  <c r="D8" i="6" l="1"/>
  <c r="D8" i="5"/>
  <c r="D8" i="4"/>
  <c r="D8" i="7"/>
  <c r="D9" i="3" l="1"/>
  <c r="D12" i="7" l="1"/>
  <c r="C12" i="7"/>
  <c r="D12" i="6" l="1"/>
  <c r="C12" i="6"/>
  <c r="D12" i="5"/>
  <c r="C12" i="5"/>
  <c r="D12" i="4"/>
  <c r="C12" i="4"/>
  <c r="C6" i="5"/>
  <c r="C6" i="6"/>
  <c r="C5" i="6" s="1"/>
  <c r="B9" i="3"/>
  <c r="D8" i="1"/>
  <c r="B8" i="1"/>
  <c r="C15" i="6" l="1"/>
  <c r="D19" i="6"/>
  <c r="D6" i="5"/>
  <c r="C5" i="5"/>
  <c r="C6" i="4"/>
  <c r="C6" i="7"/>
  <c r="D6" i="7" s="1"/>
  <c r="D6" i="6"/>
  <c r="D16" i="6" s="1"/>
  <c r="D17" i="6" s="1"/>
  <c r="C7" i="6"/>
  <c r="C7" i="5"/>
  <c r="F9" i="3"/>
  <c r="C5" i="4" l="1"/>
  <c r="D6" i="4"/>
  <c r="D16" i="4" s="1"/>
  <c r="D16" i="5"/>
  <c r="C15" i="5"/>
  <c r="D19" i="5"/>
  <c r="C7" i="4"/>
  <c r="C7" i="7"/>
  <c r="C5" i="7"/>
  <c r="C15" i="7" s="1"/>
  <c r="D7" i="6"/>
  <c r="D7" i="5"/>
  <c r="D7" i="4" l="1"/>
  <c r="C15" i="4"/>
  <c r="D19" i="4"/>
  <c r="D7" i="7"/>
</calcChain>
</file>

<file path=xl/sharedStrings.xml><?xml version="1.0" encoding="utf-8"?>
<sst xmlns="http://schemas.openxmlformats.org/spreadsheetml/2006/main" count="184" uniqueCount="66">
  <si>
    <t>Ціна на природній газ НАК "Нафтогаз України"</t>
  </si>
  <si>
    <t>Тариф на послуги транспортування природного газу НАК "Нафтогаз України"</t>
  </si>
  <si>
    <t>Показники</t>
  </si>
  <si>
    <t>Підстава</t>
  </si>
  <si>
    <t>В діючому тарифі</t>
  </si>
  <si>
    <t>В плановому тарифі</t>
  </si>
  <si>
    <t>Х</t>
  </si>
  <si>
    <t>Тариф на послуги розподілу природного газу ПАТ "Шепетівкагаз"</t>
  </si>
  <si>
    <t>Постанова НКРЕКП №3013 від 24.12.2019року</t>
  </si>
  <si>
    <t>Всього</t>
  </si>
  <si>
    <t>Населення</t>
  </si>
  <si>
    <t>Бюджетні установи</t>
  </si>
  <si>
    <t>Інші споживачі</t>
  </si>
  <si>
    <t>Витрати натурального палива, тис.м3, тонн</t>
  </si>
  <si>
    <t>без ПДВ</t>
  </si>
  <si>
    <t>Ціна за 1тис.м3 без ПДВ</t>
  </si>
  <si>
    <t>Ціна природного газу в діючому тарифі, грн.</t>
  </si>
  <si>
    <t>Вартість природного газу в діючому тарифі, тис.грн.</t>
  </si>
  <si>
    <t>Вартість газу у відкорегованому тарифі, тис.грн.</t>
  </si>
  <si>
    <t>№ з/п</t>
  </si>
  <si>
    <t>Найменування показників</t>
  </si>
  <si>
    <t>Для потреб населення</t>
  </si>
  <si>
    <t>тис.грн</t>
  </si>
  <si>
    <t>грн/Гкал</t>
  </si>
  <si>
    <t>Повна собівартість, у т.ч.:</t>
  </si>
  <si>
    <t>витрати на паливо, у т.ч.</t>
  </si>
  <si>
    <t>природний газ</t>
  </si>
  <si>
    <t>витрати на електроенергію без потреб власних ТЕЦ, ТЕС, АЕС, КГУ</t>
  </si>
  <si>
    <t xml:space="preserve"> витрати на оплату праці з відрахуваннями на соціальні заходи без потреб власних ТЕЦ, ТЕС, АЕС, КГУ</t>
  </si>
  <si>
    <t>амортизаційні відрахування без потреб власних ТЕЦ, ТЕС, АЕС, КГУ</t>
  </si>
  <si>
    <t>інші витрати  собівартості без потреб власних ТЕЦ, ТЕС, АЕС, КГУ</t>
  </si>
  <si>
    <t>Розрахунковий прибуток, у т.ч.:</t>
  </si>
  <si>
    <t>податок на прибуток</t>
  </si>
  <si>
    <t>х</t>
  </si>
  <si>
    <t>Тарифи на теплову енергію, грн./Гкал без ПДВ</t>
  </si>
  <si>
    <t>Тарифи на теплову енергію, грн./Гкал з ПДВ</t>
  </si>
  <si>
    <t>Обсяг реалізованої теплової енергії власним споживачам, Гкал</t>
  </si>
  <si>
    <t>Рівень рентабельності, %</t>
  </si>
  <si>
    <t>1.1</t>
  </si>
  <si>
    <t>1.2</t>
  </si>
  <si>
    <t>1.1.1</t>
  </si>
  <si>
    <t>Структура тарифу на теплову енергію ( її виробництво, транспортування та постачання) Шепетівського підприємства теплових мереж</t>
  </si>
  <si>
    <t>1.3</t>
  </si>
  <si>
    <t>1.4</t>
  </si>
  <si>
    <t>1.5</t>
  </si>
  <si>
    <t>2.1</t>
  </si>
  <si>
    <t>2.2</t>
  </si>
  <si>
    <t>інше використання прибутку (обігові кошти)</t>
  </si>
  <si>
    <t>Вартість теплової енергії за відповідними тарифами</t>
  </si>
  <si>
    <t>Для потреб бюджетних установ</t>
  </si>
  <si>
    <t>Для потреб інших споживачів</t>
  </si>
  <si>
    <t>Постанова НКРЕКП від 24.12.2019 №3051</t>
  </si>
  <si>
    <t>Всього без ПДВ,                  грн/1000 куб.м</t>
  </si>
  <si>
    <t>Ціна природного газу врахована  у діючому та плановому тарифі на теплову енергію (її виробництво, транспортування і постачання) і послуг з постачання теплової енергії на 2020-2021рр.</t>
  </si>
  <si>
    <t>Додаткова угода до договору постачання природного газу;№3255/1920-ТЕ-34;  №3256/1920-БО-34;  №3257/1920-КП-34;</t>
  </si>
  <si>
    <t>Структура тарифу на послугу з постачання теплової енергії                                                Шепетівського підприємства теплових мереж</t>
  </si>
  <si>
    <t>Розрахунок вартості природного газу, яка врахована  в тарифах на теплову енергію та послуг з постачання теплової енергії на 2020-2021рр.</t>
  </si>
  <si>
    <t>Коефіцієнт здорожчення ціни природного газу *</t>
  </si>
  <si>
    <t>Постанова НКРЕКП                                                             від 16.12.2020 №2465</t>
  </si>
  <si>
    <t xml:space="preserve">Додаткова угода до договору постачання природного газу;№3255/1920-ТЕ-34;    №3256/1920-БО-34;  №3257/1920-КП-34;                                             Прейскурант ціни на газ з 01 по 31  грудня з офіційного веб- сайту НАК «Нафтогаз України» </t>
  </si>
  <si>
    <t xml:space="preserve">* Коефіцієнт здорожчення ціни природного газу  </t>
  </si>
  <si>
    <t>Постанова НКРЕКП                                                        №3013 від 24.12.2019 року</t>
  </si>
  <si>
    <t xml:space="preserve">Вартість природного газу                           (з врахуванням транспортуванні і розподілу) за 1000 м.куб без ПДВ  </t>
  </si>
  <si>
    <t>коригуючий                                   коефіцієнт</t>
  </si>
  <si>
    <t>Вартість природного газу                             (з врахуванням транспортуванні і розподілу) за 1000 м.куб без ПДВ   в діючому тарифі згідно рішення №294 від 10.12.20</t>
  </si>
  <si>
    <t>Адміністрація Шепетівського підприємства теплових мереж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</si>
</sst>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right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justify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2" fillId="0" borderId="0" xfId="0" applyFont="1" applyAlignment="1">
      <alignment horizontal="right"/>
    </xf>
    <xf numFmtId="166" fontId="4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7" workbookViewId="0">
      <selection activeCell="D12" sqref="D12:F12"/>
    </sheetView>
  </sheetViews>
  <sheetFormatPr defaultRowHeight="15.75" x14ac:dyDescent="0.25"/>
  <cols>
    <col min="1" max="1" width="30.140625" style="4" customWidth="1"/>
    <col min="2" max="2" width="21.42578125" style="2" customWidth="1"/>
    <col min="3" max="3" width="29" style="2" customWidth="1"/>
    <col min="4" max="4" width="21.42578125" style="2" customWidth="1"/>
    <col min="5" max="5" width="49.7109375" style="2" customWidth="1"/>
    <col min="6" max="16384" width="9.140625" style="2"/>
  </cols>
  <sheetData>
    <row r="1" spans="1:5" ht="36.75" customHeight="1" x14ac:dyDescent="0.25">
      <c r="A1" s="53" t="s">
        <v>53</v>
      </c>
      <c r="B1" s="53"/>
      <c r="C1" s="53"/>
      <c r="D1" s="53"/>
      <c r="E1" s="53"/>
    </row>
    <row r="3" spans="1:5" x14ac:dyDescent="0.25">
      <c r="A3" s="52" t="s">
        <v>2</v>
      </c>
      <c r="B3" s="52" t="s">
        <v>4</v>
      </c>
      <c r="C3" s="52"/>
      <c r="D3" s="52" t="s">
        <v>5</v>
      </c>
      <c r="E3" s="52"/>
    </row>
    <row r="4" spans="1:5" ht="31.5" x14ac:dyDescent="0.25">
      <c r="A4" s="52"/>
      <c r="B4" s="3" t="s">
        <v>15</v>
      </c>
      <c r="C4" s="3" t="s">
        <v>3</v>
      </c>
      <c r="D4" s="3" t="s">
        <v>15</v>
      </c>
      <c r="E4" s="3" t="s">
        <v>3</v>
      </c>
    </row>
    <row r="5" spans="1:5" s="13" customFormat="1" ht="78.75" customHeight="1" x14ac:dyDescent="0.25">
      <c r="A5" s="38" t="s">
        <v>0</v>
      </c>
      <c r="B5" s="6">
        <v>5374.1</v>
      </c>
      <c r="C5" s="43" t="s">
        <v>54</v>
      </c>
      <c r="D5" s="6">
        <v>6103.1</v>
      </c>
      <c r="E5" s="43" t="s">
        <v>59</v>
      </c>
    </row>
    <row r="6" spans="1:5" s="15" customFormat="1" ht="63" x14ac:dyDescent="0.25">
      <c r="A6" s="38" t="s">
        <v>1</v>
      </c>
      <c r="B6" s="6">
        <v>124.16</v>
      </c>
      <c r="C6" s="1" t="s">
        <v>8</v>
      </c>
      <c r="D6" s="6">
        <v>124.16</v>
      </c>
      <c r="E6" s="1" t="s">
        <v>61</v>
      </c>
    </row>
    <row r="7" spans="1:5" s="15" customFormat="1" ht="47.25" x14ac:dyDescent="0.25">
      <c r="A7" s="38" t="s">
        <v>7</v>
      </c>
      <c r="B7" s="6">
        <v>570</v>
      </c>
      <c r="C7" s="1" t="s">
        <v>51</v>
      </c>
      <c r="D7" s="6">
        <v>1090</v>
      </c>
      <c r="E7" s="1" t="s">
        <v>58</v>
      </c>
    </row>
    <row r="8" spans="1:5" s="4" customFormat="1" ht="31.5" x14ac:dyDescent="0.25">
      <c r="A8" s="3" t="s">
        <v>52</v>
      </c>
      <c r="B8" s="5">
        <f>B5+B6+B7</f>
        <v>6068.26</v>
      </c>
      <c r="C8" s="5" t="s">
        <v>6</v>
      </c>
      <c r="D8" s="5">
        <f t="shared" ref="D8" si="0">D5+D6+D7</f>
        <v>7317.26</v>
      </c>
      <c r="E8" s="3" t="s">
        <v>6</v>
      </c>
    </row>
    <row r="9" spans="1:5" x14ac:dyDescent="0.25">
      <c r="A9" s="7"/>
      <c r="B9" s="8"/>
      <c r="C9" s="8"/>
      <c r="D9" s="8"/>
      <c r="E9" s="8"/>
    </row>
    <row r="10" spans="1:5" x14ac:dyDescent="0.25">
      <c r="A10" s="7"/>
      <c r="B10" s="8"/>
      <c r="C10" s="8"/>
      <c r="D10" s="8"/>
      <c r="E10" s="8"/>
    </row>
    <row r="11" spans="1:5" x14ac:dyDescent="0.25">
      <c r="A11" s="7"/>
      <c r="B11" s="8"/>
      <c r="C11" s="8"/>
      <c r="D11" s="8"/>
      <c r="E11" s="8"/>
    </row>
    <row r="12" spans="1:5" s="19" customFormat="1" ht="18.75" x14ac:dyDescent="0.25">
      <c r="A12" s="42"/>
      <c r="B12" s="42"/>
      <c r="C12" s="42"/>
      <c r="D12" s="42"/>
      <c r="E12" s="60" t="s">
        <v>65</v>
      </c>
    </row>
  </sheetData>
  <mergeCells count="4">
    <mergeCell ref="A3:A4"/>
    <mergeCell ref="B3:C3"/>
    <mergeCell ref="D3:E3"/>
    <mergeCell ref="A1:E1"/>
  </mergeCells>
  <pageMargins left="0.7" right="0.7" top="0.75" bottom="0.7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opLeftCell="A7" workbookViewId="0">
      <selection activeCell="E15" sqref="E15:G15"/>
    </sheetView>
  </sheetViews>
  <sheetFormatPr defaultRowHeight="18.75" x14ac:dyDescent="0.25"/>
  <cols>
    <col min="1" max="1" width="26.5703125" style="18" customWidth="1"/>
    <col min="2" max="6" width="25.28515625" style="17" customWidth="1"/>
    <col min="7" max="16384" width="9.140625" style="17"/>
  </cols>
  <sheetData>
    <row r="1" spans="1:7" x14ac:dyDescent="0.25">
      <c r="A1" s="39"/>
    </row>
    <row r="2" spans="1:7" x14ac:dyDescent="0.25">
      <c r="A2" s="39"/>
    </row>
    <row r="3" spans="1:7" ht="34.5" customHeight="1" x14ac:dyDescent="0.25">
      <c r="A3" s="54" t="s">
        <v>56</v>
      </c>
      <c r="B3" s="54"/>
      <c r="C3" s="54"/>
      <c r="D3" s="54"/>
      <c r="E3" s="54"/>
      <c r="F3" s="54"/>
    </row>
    <row r="4" spans="1:7" x14ac:dyDescent="0.25">
      <c r="A4" s="4"/>
      <c r="B4" s="2"/>
      <c r="C4" s="2"/>
      <c r="D4" s="2"/>
      <c r="E4" s="8"/>
      <c r="F4" s="20" t="s">
        <v>14</v>
      </c>
    </row>
    <row r="5" spans="1:7" s="18" customFormat="1" ht="47.25" x14ac:dyDescent="0.25">
      <c r="A5" s="38" t="s">
        <v>2</v>
      </c>
      <c r="B5" s="38" t="s">
        <v>13</v>
      </c>
      <c r="C5" s="38" t="s">
        <v>16</v>
      </c>
      <c r="D5" s="38" t="s">
        <v>17</v>
      </c>
      <c r="E5" s="38" t="s">
        <v>57</v>
      </c>
      <c r="F5" s="38" t="s">
        <v>18</v>
      </c>
    </row>
    <row r="6" spans="1:7" x14ac:dyDescent="0.25">
      <c r="A6" s="11" t="s">
        <v>10</v>
      </c>
      <c r="B6" s="14">
        <v>5675.64</v>
      </c>
      <c r="C6" s="14">
        <v>6068.26</v>
      </c>
      <c r="D6" s="12">
        <v>34441.22</v>
      </c>
      <c r="E6" s="48">
        <f>B12/C12</f>
        <v>1.2058250635272714</v>
      </c>
      <c r="F6" s="6">
        <v>41529.22</v>
      </c>
    </row>
    <row r="7" spans="1:7" s="16" customFormat="1" x14ac:dyDescent="0.25">
      <c r="A7" s="44" t="s">
        <v>11</v>
      </c>
      <c r="B7" s="45">
        <v>1375.16</v>
      </c>
      <c r="C7" s="14">
        <v>6068.26</v>
      </c>
      <c r="D7" s="12">
        <v>8344.82</v>
      </c>
      <c r="E7" s="48">
        <f>B12/C12</f>
        <v>1.2058250635272714</v>
      </c>
      <c r="F7" s="6">
        <v>10062.18</v>
      </c>
    </row>
    <row r="8" spans="1:7" x14ac:dyDescent="0.25">
      <c r="A8" s="11" t="s">
        <v>12</v>
      </c>
      <c r="B8" s="14">
        <v>671.44</v>
      </c>
      <c r="C8" s="14">
        <v>6068.26</v>
      </c>
      <c r="D8" s="12">
        <v>4074.49</v>
      </c>
      <c r="E8" s="48">
        <f>B12/C12</f>
        <v>1.2058250635272714</v>
      </c>
      <c r="F8" s="6">
        <v>4913.0200000000004</v>
      </c>
    </row>
    <row r="9" spans="1:7" s="18" customFormat="1" x14ac:dyDescent="0.25">
      <c r="A9" s="38" t="s">
        <v>9</v>
      </c>
      <c r="B9" s="38">
        <f>SUM(B6:B8)</f>
        <v>7722.24</v>
      </c>
      <c r="C9" s="38" t="s">
        <v>6</v>
      </c>
      <c r="D9" s="5">
        <f>SUM(D6:D8)</f>
        <v>46860.53</v>
      </c>
      <c r="E9" s="38" t="s">
        <v>6</v>
      </c>
      <c r="F9" s="5">
        <f>SUM(F6:F8)</f>
        <v>56504.42</v>
      </c>
    </row>
    <row r="10" spans="1:7" x14ac:dyDescent="0.25">
      <c r="A10" s="7"/>
      <c r="B10" s="8"/>
      <c r="C10" s="8"/>
      <c r="D10" s="8"/>
      <c r="E10" s="8"/>
      <c r="F10" s="2"/>
    </row>
    <row r="11" spans="1:7" ht="16.5" customHeight="1" x14ac:dyDescent="0.25">
      <c r="A11" s="55" t="s">
        <v>60</v>
      </c>
      <c r="B11" s="55"/>
      <c r="C11" s="55"/>
      <c r="D11" s="56"/>
      <c r="E11" s="56"/>
      <c r="F11" s="2"/>
    </row>
    <row r="12" spans="1:7" x14ac:dyDescent="0.25">
      <c r="A12" s="4"/>
      <c r="B12" s="2">
        <v>7317.26</v>
      </c>
      <c r="C12" s="2">
        <v>6068.26</v>
      </c>
      <c r="D12" s="50">
        <v>1.2058</v>
      </c>
      <c r="E12" s="2"/>
      <c r="F12" s="2"/>
    </row>
    <row r="13" spans="1:7" s="18" customFormat="1" ht="56.25" x14ac:dyDescent="0.25">
      <c r="B13" s="51" t="s">
        <v>62</v>
      </c>
      <c r="C13" s="51" t="s">
        <v>64</v>
      </c>
      <c r="D13" s="51" t="s">
        <v>63</v>
      </c>
    </row>
    <row r="14" spans="1:7" x14ac:dyDescent="0.25">
      <c r="A14" s="4"/>
      <c r="B14" s="2"/>
      <c r="C14" s="2"/>
      <c r="D14" s="2"/>
      <c r="E14" s="2"/>
      <c r="F14" s="2"/>
    </row>
    <row r="15" spans="1:7" x14ac:dyDescent="0.25">
      <c r="A15" s="4"/>
      <c r="B15" s="4"/>
      <c r="C15" s="4"/>
      <c r="D15" s="4"/>
      <c r="E15" s="42"/>
      <c r="F15" s="60" t="s">
        <v>65</v>
      </c>
      <c r="G15" s="19"/>
    </row>
    <row r="17" spans="4:4" x14ac:dyDescent="0.25">
      <c r="D17" s="49"/>
    </row>
    <row r="18" spans="4:4" x14ac:dyDescent="0.25">
      <c r="D18" s="49"/>
    </row>
    <row r="19" spans="4:4" x14ac:dyDescent="0.25">
      <c r="D19" s="49"/>
    </row>
    <row r="20" spans="4:4" x14ac:dyDescent="0.25">
      <c r="D20" s="49"/>
    </row>
  </sheetData>
  <mergeCells count="3">
    <mergeCell ref="A3:F3"/>
    <mergeCell ref="A11:C11"/>
    <mergeCell ref="D11:E11"/>
  </mergeCells>
  <pageMargins left="0.7" right="0.7" top="0.75" bottom="0.75" header="0.3" footer="0.3"/>
  <pageSetup paperSize="9" scale="8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opLeftCell="A17" workbookViewId="0">
      <selection activeCell="B23" sqref="B23:D23"/>
    </sheetView>
  </sheetViews>
  <sheetFormatPr defaultRowHeight="15.75" x14ac:dyDescent="0.25"/>
  <cols>
    <col min="1" max="1" width="11.28515625" style="21" bestFit="1" customWidth="1"/>
    <col min="2" max="2" width="46.140625" style="21" customWidth="1"/>
    <col min="3" max="4" width="19.85546875" style="21" customWidth="1"/>
    <col min="5" max="16384" width="9.140625" style="21"/>
  </cols>
  <sheetData>
    <row r="1" spans="1:4" ht="42.75" customHeight="1" x14ac:dyDescent="0.25">
      <c r="A1" s="57" t="s">
        <v>55</v>
      </c>
      <c r="B1" s="57"/>
      <c r="C1" s="57"/>
      <c r="D1" s="57"/>
    </row>
    <row r="2" spans="1:4" x14ac:dyDescent="0.25">
      <c r="D2" s="23" t="s">
        <v>14</v>
      </c>
    </row>
    <row r="3" spans="1:4" s="22" customFormat="1" ht="31.5" customHeight="1" x14ac:dyDescent="0.25">
      <c r="A3" s="58" t="s">
        <v>19</v>
      </c>
      <c r="B3" s="58" t="s">
        <v>20</v>
      </c>
      <c r="C3" s="58" t="s">
        <v>21</v>
      </c>
      <c r="D3" s="58"/>
    </row>
    <row r="4" spans="1:4" s="22" customFormat="1" x14ac:dyDescent="0.25">
      <c r="A4" s="58"/>
      <c r="B4" s="58"/>
      <c r="C4" s="40" t="s">
        <v>22</v>
      </c>
      <c r="D4" s="40" t="s">
        <v>23</v>
      </c>
    </row>
    <row r="5" spans="1:4" x14ac:dyDescent="0.25">
      <c r="A5" s="40">
        <v>1</v>
      </c>
      <c r="B5" s="24" t="s">
        <v>24</v>
      </c>
      <c r="C5" s="10">
        <f>C6+C8+C9+C10+C11</f>
        <v>63440.250000000007</v>
      </c>
      <c r="D5" s="10">
        <v>1882.49</v>
      </c>
    </row>
    <row r="6" spans="1:4" s="28" customFormat="1" x14ac:dyDescent="0.25">
      <c r="A6" s="26" t="s">
        <v>38</v>
      </c>
      <c r="B6" s="27" t="s">
        <v>25</v>
      </c>
      <c r="C6" s="32">
        <f>здорожчення!F6</f>
        <v>41529.22</v>
      </c>
      <c r="D6" s="6">
        <f>C6/C18*1000</f>
        <v>1232.3159488358208</v>
      </c>
    </row>
    <row r="7" spans="1:4" s="28" customFormat="1" x14ac:dyDescent="0.25">
      <c r="A7" s="26" t="s">
        <v>40</v>
      </c>
      <c r="B7" s="27" t="s">
        <v>26</v>
      </c>
      <c r="C7" s="32">
        <f>C6</f>
        <v>41529.22</v>
      </c>
      <c r="D7" s="6">
        <f>D6</f>
        <v>1232.3159488358208</v>
      </c>
    </row>
    <row r="8" spans="1:4" s="28" customFormat="1" ht="31.5" x14ac:dyDescent="0.25">
      <c r="A8" s="26" t="s">
        <v>39</v>
      </c>
      <c r="B8" s="27" t="s">
        <v>27</v>
      </c>
      <c r="C8" s="32">
        <v>2412.86</v>
      </c>
      <c r="D8" s="32">
        <f>C8/C18*1000</f>
        <v>71.597922145130553</v>
      </c>
    </row>
    <row r="9" spans="1:4" s="28" customFormat="1" ht="47.25" x14ac:dyDescent="0.25">
      <c r="A9" s="26" t="s">
        <v>42</v>
      </c>
      <c r="B9" s="27" t="s">
        <v>28</v>
      </c>
      <c r="C9" s="32">
        <v>15074.83</v>
      </c>
      <c r="D9" s="32">
        <v>447.32</v>
      </c>
    </row>
    <row r="10" spans="1:4" s="28" customFormat="1" ht="31.5" x14ac:dyDescent="0.25">
      <c r="A10" s="26" t="s">
        <v>43</v>
      </c>
      <c r="B10" s="27" t="s">
        <v>29</v>
      </c>
      <c r="C10" s="32">
        <v>796.26</v>
      </c>
      <c r="D10" s="32">
        <v>23.63</v>
      </c>
    </row>
    <row r="11" spans="1:4" s="28" customFormat="1" ht="31.5" x14ac:dyDescent="0.25">
      <c r="A11" s="26" t="s">
        <v>44</v>
      </c>
      <c r="B11" s="27" t="s">
        <v>30</v>
      </c>
      <c r="C11" s="32">
        <v>3627.08</v>
      </c>
      <c r="D11" s="32">
        <v>107.62</v>
      </c>
    </row>
    <row r="12" spans="1:4" s="28" customFormat="1" x14ac:dyDescent="0.25">
      <c r="A12" s="41">
        <v>2</v>
      </c>
      <c r="B12" s="30" t="s">
        <v>31</v>
      </c>
      <c r="C12" s="35">
        <f>SUM(C13:C14)</f>
        <v>976.57</v>
      </c>
      <c r="D12" s="35">
        <f>SUM(D13:D14)</f>
        <v>28.979999999999997</v>
      </c>
    </row>
    <row r="13" spans="1:4" s="28" customFormat="1" x14ac:dyDescent="0.25">
      <c r="A13" s="26" t="s">
        <v>45</v>
      </c>
      <c r="B13" s="27" t="s">
        <v>32</v>
      </c>
      <c r="C13" s="32">
        <v>148.97</v>
      </c>
      <c r="D13" s="32">
        <v>4.42</v>
      </c>
    </row>
    <row r="14" spans="1:4" s="28" customFormat="1" x14ac:dyDescent="0.25">
      <c r="A14" s="26" t="s">
        <v>46</v>
      </c>
      <c r="B14" s="27" t="s">
        <v>47</v>
      </c>
      <c r="C14" s="32">
        <v>827.6</v>
      </c>
      <c r="D14" s="32">
        <v>24.56</v>
      </c>
    </row>
    <row r="15" spans="1:4" s="28" customFormat="1" ht="31.5" x14ac:dyDescent="0.25">
      <c r="A15" s="41">
        <v>3</v>
      </c>
      <c r="B15" s="30" t="s">
        <v>48</v>
      </c>
      <c r="C15" s="5">
        <f>C5+C12</f>
        <v>64416.820000000007</v>
      </c>
      <c r="D15" s="35" t="s">
        <v>33</v>
      </c>
    </row>
    <row r="16" spans="1:4" s="28" customFormat="1" ht="31.5" x14ac:dyDescent="0.25">
      <c r="A16" s="41">
        <v>4</v>
      </c>
      <c r="B16" s="30" t="s">
        <v>34</v>
      </c>
      <c r="C16" s="35" t="s">
        <v>33</v>
      </c>
      <c r="D16" s="5">
        <f>D5+D12</f>
        <v>1911.47</v>
      </c>
    </row>
    <row r="17" spans="1:4" s="28" customFormat="1" ht="31.5" x14ac:dyDescent="0.25">
      <c r="A17" s="41">
        <v>5</v>
      </c>
      <c r="B17" s="30" t="s">
        <v>35</v>
      </c>
      <c r="C17" s="35" t="s">
        <v>33</v>
      </c>
      <c r="D17" s="5">
        <f>D16*1.2</f>
        <v>2293.7640000000001</v>
      </c>
    </row>
    <row r="18" spans="1:4" s="28" customFormat="1" ht="31.5" x14ac:dyDescent="0.25">
      <c r="A18" s="41">
        <v>6</v>
      </c>
      <c r="B18" s="30" t="s">
        <v>36</v>
      </c>
      <c r="C18" s="35">
        <v>33700.14</v>
      </c>
      <c r="D18" s="35" t="s">
        <v>33</v>
      </c>
    </row>
    <row r="19" spans="1:4" s="28" customFormat="1" x14ac:dyDescent="0.25">
      <c r="A19" s="41">
        <v>7</v>
      </c>
      <c r="B19" s="31" t="s">
        <v>37</v>
      </c>
      <c r="C19" s="35" t="s">
        <v>33</v>
      </c>
      <c r="D19" s="5">
        <v>1.54</v>
      </c>
    </row>
    <row r="23" spans="1:4" s="22" customFormat="1" ht="18.75" x14ac:dyDescent="0.25">
      <c r="A23" s="37"/>
      <c r="B23" s="42"/>
      <c r="C23" s="60" t="s">
        <v>65</v>
      </c>
      <c r="D23" s="19"/>
    </row>
    <row r="26" spans="1:4" x14ac:dyDescent="0.25">
      <c r="A26" s="22"/>
      <c r="B26" s="22"/>
      <c r="C26" s="22"/>
      <c r="D26" s="47"/>
    </row>
    <row r="28" spans="1:4" x14ac:dyDescent="0.25">
      <c r="A28" s="46"/>
      <c r="B28" s="46"/>
    </row>
  </sheetData>
  <mergeCells count="4">
    <mergeCell ref="A1:D1"/>
    <mergeCell ref="A3:A4"/>
    <mergeCell ref="B3:B4"/>
    <mergeCell ref="C3:D3"/>
  </mergeCells>
  <pageMargins left="0.7" right="0.7" top="0.75" bottom="0.75" header="0.3" footer="0.3"/>
  <pageSetup paperSize="9" scale="9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opLeftCell="A19" workbookViewId="0">
      <selection activeCell="B23" sqref="B23:D23"/>
    </sheetView>
  </sheetViews>
  <sheetFormatPr defaultRowHeight="15.75" x14ac:dyDescent="0.25"/>
  <cols>
    <col min="1" max="1" width="11.28515625" style="21" bestFit="1" customWidth="1"/>
    <col min="2" max="2" width="46.140625" style="21" customWidth="1"/>
    <col min="3" max="4" width="19.85546875" style="21" customWidth="1"/>
    <col min="5" max="16384" width="9.140625" style="21"/>
  </cols>
  <sheetData>
    <row r="1" spans="1:4" ht="42.75" customHeight="1" x14ac:dyDescent="0.25">
      <c r="A1" s="57" t="s">
        <v>41</v>
      </c>
      <c r="B1" s="57"/>
      <c r="C1" s="57"/>
      <c r="D1" s="57"/>
    </row>
    <row r="2" spans="1:4" x14ac:dyDescent="0.25">
      <c r="D2" s="23" t="s">
        <v>14</v>
      </c>
    </row>
    <row r="3" spans="1:4" s="22" customFormat="1" ht="31.5" customHeight="1" x14ac:dyDescent="0.25">
      <c r="A3" s="58" t="s">
        <v>19</v>
      </c>
      <c r="B3" s="58" t="s">
        <v>20</v>
      </c>
      <c r="C3" s="58" t="s">
        <v>21</v>
      </c>
      <c r="D3" s="58"/>
    </row>
    <row r="4" spans="1:4" s="22" customFormat="1" x14ac:dyDescent="0.25">
      <c r="A4" s="58"/>
      <c r="B4" s="58"/>
      <c r="C4" s="25" t="s">
        <v>22</v>
      </c>
      <c r="D4" s="25" t="s">
        <v>23</v>
      </c>
    </row>
    <row r="5" spans="1:4" x14ac:dyDescent="0.25">
      <c r="A5" s="25">
        <v>1</v>
      </c>
      <c r="B5" s="24" t="s">
        <v>24</v>
      </c>
      <c r="C5" s="10">
        <f>C6+C8+C9+C10+C11</f>
        <v>63440.250000000007</v>
      </c>
      <c r="D5" s="10">
        <v>1882.49</v>
      </c>
    </row>
    <row r="6" spans="1:4" s="28" customFormat="1" x14ac:dyDescent="0.25">
      <c r="A6" s="26" t="s">
        <v>38</v>
      </c>
      <c r="B6" s="27" t="s">
        <v>25</v>
      </c>
      <c r="C6" s="32">
        <f>здорожчення!F6</f>
        <v>41529.22</v>
      </c>
      <c r="D6" s="6">
        <f>C6/C18*1000</f>
        <v>1232.3159488358208</v>
      </c>
    </row>
    <row r="7" spans="1:4" s="28" customFormat="1" x14ac:dyDescent="0.25">
      <c r="A7" s="26" t="s">
        <v>40</v>
      </c>
      <c r="B7" s="27" t="s">
        <v>26</v>
      </c>
      <c r="C7" s="32">
        <f>C6</f>
        <v>41529.22</v>
      </c>
      <c r="D7" s="6">
        <f>D6</f>
        <v>1232.3159488358208</v>
      </c>
    </row>
    <row r="8" spans="1:4" s="28" customFormat="1" ht="31.5" x14ac:dyDescent="0.25">
      <c r="A8" s="26" t="s">
        <v>39</v>
      </c>
      <c r="B8" s="27" t="s">
        <v>27</v>
      </c>
      <c r="C8" s="32">
        <v>2412.86</v>
      </c>
      <c r="D8" s="32">
        <f>C8/C18*1000</f>
        <v>71.597922145130553</v>
      </c>
    </row>
    <row r="9" spans="1:4" s="28" customFormat="1" ht="47.25" x14ac:dyDescent="0.25">
      <c r="A9" s="26" t="s">
        <v>42</v>
      </c>
      <c r="B9" s="27" t="s">
        <v>28</v>
      </c>
      <c r="C9" s="32">
        <v>15074.83</v>
      </c>
      <c r="D9" s="32">
        <v>447.32</v>
      </c>
    </row>
    <row r="10" spans="1:4" s="28" customFormat="1" ht="31.5" x14ac:dyDescent="0.25">
      <c r="A10" s="26" t="s">
        <v>43</v>
      </c>
      <c r="B10" s="27" t="s">
        <v>29</v>
      </c>
      <c r="C10" s="32">
        <v>796.26</v>
      </c>
      <c r="D10" s="32">
        <v>23.63</v>
      </c>
    </row>
    <row r="11" spans="1:4" s="28" customFormat="1" ht="31.5" x14ac:dyDescent="0.25">
      <c r="A11" s="26" t="s">
        <v>44</v>
      </c>
      <c r="B11" s="27" t="s">
        <v>30</v>
      </c>
      <c r="C11" s="32">
        <v>3627.08</v>
      </c>
      <c r="D11" s="32">
        <v>107.62</v>
      </c>
    </row>
    <row r="12" spans="1:4" s="28" customFormat="1" x14ac:dyDescent="0.25">
      <c r="A12" s="29">
        <v>2</v>
      </c>
      <c r="B12" s="30" t="s">
        <v>31</v>
      </c>
      <c r="C12" s="35">
        <f>SUM(C13:C14)</f>
        <v>976.57</v>
      </c>
      <c r="D12" s="35">
        <f>SUM(D13:D14)</f>
        <v>28.979999999999997</v>
      </c>
    </row>
    <row r="13" spans="1:4" s="28" customFormat="1" x14ac:dyDescent="0.25">
      <c r="A13" s="26" t="s">
        <v>45</v>
      </c>
      <c r="B13" s="27" t="s">
        <v>32</v>
      </c>
      <c r="C13" s="32">
        <v>148.97</v>
      </c>
      <c r="D13" s="32">
        <v>4.42</v>
      </c>
    </row>
    <row r="14" spans="1:4" s="28" customFormat="1" x14ac:dyDescent="0.25">
      <c r="A14" s="26" t="s">
        <v>46</v>
      </c>
      <c r="B14" s="27" t="s">
        <v>47</v>
      </c>
      <c r="C14" s="32">
        <v>827.6</v>
      </c>
      <c r="D14" s="32">
        <v>24.56</v>
      </c>
    </row>
    <row r="15" spans="1:4" s="28" customFormat="1" ht="31.5" x14ac:dyDescent="0.25">
      <c r="A15" s="29">
        <v>3</v>
      </c>
      <c r="B15" s="30" t="s">
        <v>48</v>
      </c>
      <c r="C15" s="5">
        <f>C5+C12</f>
        <v>64416.820000000007</v>
      </c>
      <c r="D15" s="35" t="s">
        <v>33</v>
      </c>
    </row>
    <row r="16" spans="1:4" s="28" customFormat="1" ht="31.5" x14ac:dyDescent="0.25">
      <c r="A16" s="29">
        <v>4</v>
      </c>
      <c r="B16" s="30" t="s">
        <v>34</v>
      </c>
      <c r="C16" s="35" t="s">
        <v>33</v>
      </c>
      <c r="D16" s="5">
        <f>D5+D12</f>
        <v>1911.47</v>
      </c>
    </row>
    <row r="17" spans="1:4" s="28" customFormat="1" ht="31.5" x14ac:dyDescent="0.25">
      <c r="A17" s="29">
        <v>5</v>
      </c>
      <c r="B17" s="30" t="s">
        <v>35</v>
      </c>
      <c r="C17" s="35" t="s">
        <v>33</v>
      </c>
      <c r="D17" s="5">
        <f>D16*1.2</f>
        <v>2293.7640000000001</v>
      </c>
    </row>
    <row r="18" spans="1:4" s="28" customFormat="1" ht="31.5" x14ac:dyDescent="0.25">
      <c r="A18" s="29">
        <v>6</v>
      </c>
      <c r="B18" s="30" t="s">
        <v>36</v>
      </c>
      <c r="C18" s="35">
        <v>33700.14</v>
      </c>
      <c r="D18" s="35" t="s">
        <v>33</v>
      </c>
    </row>
    <row r="19" spans="1:4" s="28" customFormat="1" x14ac:dyDescent="0.25">
      <c r="A19" s="29">
        <v>7</v>
      </c>
      <c r="B19" s="31" t="s">
        <v>37</v>
      </c>
      <c r="C19" s="35" t="s">
        <v>33</v>
      </c>
      <c r="D19" s="5">
        <f>C12/C5*100</f>
        <v>1.539353959040199</v>
      </c>
    </row>
    <row r="22" spans="1:4" x14ac:dyDescent="0.25">
      <c r="A22" s="37"/>
      <c r="B22" s="22"/>
      <c r="C22" s="22"/>
      <c r="D22" s="36"/>
    </row>
    <row r="23" spans="1:4" s="22" customFormat="1" ht="18.75" x14ac:dyDescent="0.25">
      <c r="A23" s="21"/>
      <c r="B23" s="42"/>
      <c r="C23" s="60" t="s">
        <v>65</v>
      </c>
      <c r="D23" s="19"/>
    </row>
    <row r="25" spans="1:4" x14ac:dyDescent="0.25">
      <c r="A25" s="22"/>
      <c r="B25" s="22"/>
      <c r="C25" s="22"/>
      <c r="D25" s="47"/>
    </row>
    <row r="27" spans="1:4" x14ac:dyDescent="0.25">
      <c r="A27" s="46"/>
      <c r="B27" s="46"/>
    </row>
  </sheetData>
  <mergeCells count="4">
    <mergeCell ref="A1:D1"/>
    <mergeCell ref="A3:A4"/>
    <mergeCell ref="B3:B4"/>
    <mergeCell ref="C3:D3"/>
  </mergeCells>
  <pageMargins left="0.7" right="0.7" top="0.75" bottom="0.75" header="0.3" footer="0.3"/>
  <pageSetup paperSize="9" scale="90" fitToHeight="0" orientation="portrait" verticalDpi="0" r:id="rId1"/>
  <ignoredErrors>
    <ignoredError sqref="A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opLeftCell="A16" workbookViewId="0">
      <selection activeCell="B23" sqref="B23:D23"/>
    </sheetView>
  </sheetViews>
  <sheetFormatPr defaultRowHeight="15.75" x14ac:dyDescent="0.25"/>
  <cols>
    <col min="1" max="1" width="11.28515625" style="21" bestFit="1" customWidth="1"/>
    <col min="2" max="2" width="46.140625" style="21" customWidth="1"/>
    <col min="3" max="4" width="19.85546875" style="21" customWidth="1"/>
    <col min="5" max="16384" width="9.140625" style="21"/>
  </cols>
  <sheetData>
    <row r="1" spans="1:4" ht="42.75" customHeight="1" x14ac:dyDescent="0.25">
      <c r="A1" s="57" t="s">
        <v>41</v>
      </c>
      <c r="B1" s="57"/>
      <c r="C1" s="57"/>
      <c r="D1" s="57"/>
    </row>
    <row r="2" spans="1:4" x14ac:dyDescent="0.25">
      <c r="D2" s="23" t="s">
        <v>14</v>
      </c>
    </row>
    <row r="3" spans="1:4" s="22" customFormat="1" ht="31.5" customHeight="1" x14ac:dyDescent="0.25">
      <c r="A3" s="58" t="s">
        <v>19</v>
      </c>
      <c r="B3" s="58" t="s">
        <v>20</v>
      </c>
      <c r="C3" s="59" t="s">
        <v>49</v>
      </c>
      <c r="D3" s="59"/>
    </row>
    <row r="4" spans="1:4" s="22" customFormat="1" x14ac:dyDescent="0.25">
      <c r="A4" s="58"/>
      <c r="B4" s="58"/>
      <c r="C4" s="29" t="s">
        <v>22</v>
      </c>
      <c r="D4" s="29" t="s">
        <v>23</v>
      </c>
    </row>
    <row r="5" spans="1:4" x14ac:dyDescent="0.25">
      <c r="A5" s="25">
        <v>1</v>
      </c>
      <c r="B5" s="24" t="s">
        <v>24</v>
      </c>
      <c r="C5" s="10">
        <f>C6+C8+C9+C10+C11</f>
        <v>15371.03</v>
      </c>
      <c r="D5" s="10">
        <v>1882.49</v>
      </c>
    </row>
    <row r="6" spans="1:4" s="28" customFormat="1" x14ac:dyDescent="0.25">
      <c r="A6" s="26" t="s">
        <v>38</v>
      </c>
      <c r="B6" s="27" t="s">
        <v>25</v>
      </c>
      <c r="C6" s="33">
        <f>здорожчення!F7</f>
        <v>10062.18</v>
      </c>
      <c r="D6" s="9">
        <f>C6/C18*1000</f>
        <v>1232.3159336016245</v>
      </c>
    </row>
    <row r="7" spans="1:4" s="28" customFormat="1" x14ac:dyDescent="0.25">
      <c r="A7" s="26" t="s">
        <v>40</v>
      </c>
      <c r="B7" s="27" t="s">
        <v>26</v>
      </c>
      <c r="C7" s="33">
        <f>C6</f>
        <v>10062.18</v>
      </c>
      <c r="D7" s="9">
        <f>D6</f>
        <v>1232.3159336016245</v>
      </c>
    </row>
    <row r="8" spans="1:4" s="28" customFormat="1" ht="31.5" x14ac:dyDescent="0.25">
      <c r="A8" s="26" t="s">
        <v>39</v>
      </c>
      <c r="B8" s="27" t="s">
        <v>27</v>
      </c>
      <c r="C8" s="33">
        <v>584.62</v>
      </c>
      <c r="D8" s="33">
        <f>C8/C18*1000</f>
        <v>71.598454917540892</v>
      </c>
    </row>
    <row r="9" spans="1:4" s="28" customFormat="1" ht="47.25" x14ac:dyDescent="0.25">
      <c r="A9" s="26" t="s">
        <v>42</v>
      </c>
      <c r="B9" s="27" t="s">
        <v>28</v>
      </c>
      <c r="C9" s="33">
        <v>3652.5</v>
      </c>
      <c r="D9" s="33">
        <v>447.32</v>
      </c>
    </row>
    <row r="10" spans="1:4" s="28" customFormat="1" ht="31.5" x14ac:dyDescent="0.25">
      <c r="A10" s="26" t="s">
        <v>43</v>
      </c>
      <c r="B10" s="27" t="s">
        <v>29</v>
      </c>
      <c r="C10" s="33">
        <v>192.92</v>
      </c>
      <c r="D10" s="33">
        <v>23.63</v>
      </c>
    </row>
    <row r="11" spans="1:4" s="28" customFormat="1" ht="31.5" x14ac:dyDescent="0.25">
      <c r="A11" s="26" t="s">
        <v>44</v>
      </c>
      <c r="B11" s="27" t="s">
        <v>30</v>
      </c>
      <c r="C11" s="33">
        <v>878.81</v>
      </c>
      <c r="D11" s="33">
        <v>107.62</v>
      </c>
    </row>
    <row r="12" spans="1:4" s="28" customFormat="1" x14ac:dyDescent="0.25">
      <c r="A12" s="29">
        <v>2</v>
      </c>
      <c r="B12" s="30" t="s">
        <v>31</v>
      </c>
      <c r="C12" s="34">
        <f>SUM(C13:C14)</f>
        <v>236.62</v>
      </c>
      <c r="D12" s="34">
        <f>SUM(D13:D14)</f>
        <v>28.979999999999997</v>
      </c>
    </row>
    <row r="13" spans="1:4" s="28" customFormat="1" x14ac:dyDescent="0.25">
      <c r="A13" s="26" t="s">
        <v>45</v>
      </c>
      <c r="B13" s="27" t="s">
        <v>32</v>
      </c>
      <c r="C13" s="33">
        <v>36.090000000000003</v>
      </c>
      <c r="D13" s="33">
        <v>4.42</v>
      </c>
    </row>
    <row r="14" spans="1:4" s="28" customFormat="1" x14ac:dyDescent="0.25">
      <c r="A14" s="26" t="s">
        <v>46</v>
      </c>
      <c r="B14" s="27" t="s">
        <v>47</v>
      </c>
      <c r="C14" s="33">
        <v>200.53</v>
      </c>
      <c r="D14" s="33">
        <v>24.56</v>
      </c>
    </row>
    <row r="15" spans="1:4" s="28" customFormat="1" ht="31.5" x14ac:dyDescent="0.25">
      <c r="A15" s="29">
        <v>3</v>
      </c>
      <c r="B15" s="30" t="s">
        <v>48</v>
      </c>
      <c r="C15" s="10">
        <f>C5+C12</f>
        <v>15607.650000000001</v>
      </c>
      <c r="D15" s="34" t="s">
        <v>33</v>
      </c>
    </row>
    <row r="16" spans="1:4" s="28" customFormat="1" ht="31.5" x14ac:dyDescent="0.25">
      <c r="A16" s="29">
        <v>4</v>
      </c>
      <c r="B16" s="30" t="s">
        <v>34</v>
      </c>
      <c r="C16" s="34" t="s">
        <v>33</v>
      </c>
      <c r="D16" s="10">
        <f>D5+D12</f>
        <v>1911.47</v>
      </c>
    </row>
    <row r="17" spans="1:4" s="28" customFormat="1" ht="31.5" x14ac:dyDescent="0.25">
      <c r="A17" s="29">
        <v>5</v>
      </c>
      <c r="B17" s="30" t="s">
        <v>35</v>
      </c>
      <c r="C17" s="34" t="s">
        <v>33</v>
      </c>
      <c r="D17" s="10">
        <f>D16*1.2</f>
        <v>2293.7640000000001</v>
      </c>
    </row>
    <row r="18" spans="1:4" s="28" customFormat="1" ht="31.5" x14ac:dyDescent="0.25">
      <c r="A18" s="29">
        <v>6</v>
      </c>
      <c r="B18" s="30" t="s">
        <v>36</v>
      </c>
      <c r="C18" s="34">
        <v>8165.26</v>
      </c>
      <c r="D18" s="34" t="s">
        <v>33</v>
      </c>
    </row>
    <row r="19" spans="1:4" s="28" customFormat="1" x14ac:dyDescent="0.25">
      <c r="A19" s="29">
        <v>7</v>
      </c>
      <c r="B19" s="31" t="s">
        <v>37</v>
      </c>
      <c r="C19" s="34" t="s">
        <v>33</v>
      </c>
      <c r="D19" s="10">
        <f>C12/C5*100</f>
        <v>1.539389357772381</v>
      </c>
    </row>
    <row r="22" spans="1:4" x14ac:dyDescent="0.25">
      <c r="A22" s="37"/>
      <c r="B22" s="22"/>
      <c r="C22" s="22"/>
      <c r="D22" s="36"/>
    </row>
    <row r="23" spans="1:4" s="22" customFormat="1" ht="18.75" x14ac:dyDescent="0.25">
      <c r="A23" s="21"/>
      <c r="B23" s="42"/>
      <c r="C23" s="60" t="s">
        <v>65</v>
      </c>
      <c r="D23" s="19"/>
    </row>
    <row r="25" spans="1:4" x14ac:dyDescent="0.25">
      <c r="A25" s="22"/>
      <c r="B25" s="22"/>
      <c r="C25" s="22"/>
      <c r="D25" s="47"/>
    </row>
    <row r="27" spans="1:4" x14ac:dyDescent="0.25">
      <c r="A27" s="46"/>
      <c r="B27" s="46"/>
    </row>
  </sheetData>
  <mergeCells count="4">
    <mergeCell ref="A1:D1"/>
    <mergeCell ref="A3:A4"/>
    <mergeCell ref="B3:B4"/>
    <mergeCell ref="C3:D3"/>
  </mergeCells>
  <pageMargins left="0.7" right="0.7" top="0.75" bottom="0.75" header="0.3" footer="0.3"/>
  <pageSetup paperSize="9" scale="90" fitToHeight="0" orientation="portrait" verticalDpi="0" r:id="rId1"/>
  <ignoredErrors>
    <ignoredError sqref="A7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topLeftCell="A13" workbookViewId="0">
      <selection activeCell="I18" sqref="I18"/>
    </sheetView>
  </sheetViews>
  <sheetFormatPr defaultRowHeight="15.75" x14ac:dyDescent="0.25"/>
  <cols>
    <col min="1" max="1" width="11.28515625" style="21" bestFit="1" customWidth="1"/>
    <col min="2" max="2" width="46.140625" style="21" customWidth="1"/>
    <col min="3" max="4" width="19.85546875" style="21" customWidth="1"/>
    <col min="5" max="16384" width="9.140625" style="21"/>
  </cols>
  <sheetData>
    <row r="1" spans="1:4" ht="42.75" customHeight="1" x14ac:dyDescent="0.25">
      <c r="A1" s="57" t="s">
        <v>41</v>
      </c>
      <c r="B1" s="57"/>
      <c r="C1" s="57"/>
      <c r="D1" s="57"/>
    </row>
    <row r="2" spans="1:4" x14ac:dyDescent="0.25">
      <c r="D2" s="23" t="s">
        <v>14</v>
      </c>
    </row>
    <row r="3" spans="1:4" s="22" customFormat="1" ht="31.5" customHeight="1" x14ac:dyDescent="0.25">
      <c r="A3" s="58" t="s">
        <v>19</v>
      </c>
      <c r="B3" s="58" t="s">
        <v>20</v>
      </c>
      <c r="C3" s="59" t="s">
        <v>50</v>
      </c>
      <c r="D3" s="59"/>
    </row>
    <row r="4" spans="1:4" s="22" customFormat="1" x14ac:dyDescent="0.25">
      <c r="A4" s="58"/>
      <c r="B4" s="58"/>
      <c r="C4" s="29" t="s">
        <v>22</v>
      </c>
      <c r="D4" s="29" t="s">
        <v>23</v>
      </c>
    </row>
    <row r="5" spans="1:4" x14ac:dyDescent="0.25">
      <c r="A5" s="25">
        <v>1</v>
      </c>
      <c r="B5" s="24" t="s">
        <v>24</v>
      </c>
      <c r="C5" s="34">
        <f>C6+C8+C9+C10+C11</f>
        <v>7505.1600000000008</v>
      </c>
      <c r="D5" s="34">
        <v>1882.49</v>
      </c>
    </row>
    <row r="6" spans="1:4" s="28" customFormat="1" x14ac:dyDescent="0.25">
      <c r="A6" s="26" t="s">
        <v>38</v>
      </c>
      <c r="B6" s="27" t="s">
        <v>25</v>
      </c>
      <c r="C6" s="33">
        <f>здорожчення!F8</f>
        <v>4913.0200000000004</v>
      </c>
      <c r="D6" s="33">
        <f>C6/C18*1000</f>
        <v>1232.3154795049688</v>
      </c>
    </row>
    <row r="7" spans="1:4" s="28" customFormat="1" x14ac:dyDescent="0.25">
      <c r="A7" s="26" t="s">
        <v>40</v>
      </c>
      <c r="B7" s="27" t="s">
        <v>26</v>
      </c>
      <c r="C7" s="9">
        <f>C6</f>
        <v>4913.0200000000004</v>
      </c>
      <c r="D7" s="9">
        <f>D6</f>
        <v>1232.3154795049688</v>
      </c>
    </row>
    <row r="8" spans="1:4" s="28" customFormat="1" ht="31.5" x14ac:dyDescent="0.25">
      <c r="A8" s="26" t="s">
        <v>39</v>
      </c>
      <c r="B8" s="27" t="s">
        <v>27</v>
      </c>
      <c r="C8" s="33">
        <v>285.44</v>
      </c>
      <c r="D8" s="33">
        <f>C8/C18*1000</f>
        <v>71.595908518568677</v>
      </c>
    </row>
    <row r="9" spans="1:4" s="28" customFormat="1" ht="47.25" x14ac:dyDescent="0.25">
      <c r="A9" s="26" t="s">
        <v>42</v>
      </c>
      <c r="B9" s="27" t="s">
        <v>28</v>
      </c>
      <c r="C9" s="33">
        <v>1783.4</v>
      </c>
      <c r="D9" s="33">
        <v>447.32</v>
      </c>
    </row>
    <row r="10" spans="1:4" s="28" customFormat="1" ht="31.5" x14ac:dyDescent="0.25">
      <c r="A10" s="26" t="s">
        <v>43</v>
      </c>
      <c r="B10" s="27" t="s">
        <v>29</v>
      </c>
      <c r="C10" s="33">
        <v>94.2</v>
      </c>
      <c r="D10" s="33">
        <v>23.63</v>
      </c>
    </row>
    <row r="11" spans="1:4" s="28" customFormat="1" ht="31.5" x14ac:dyDescent="0.25">
      <c r="A11" s="26" t="s">
        <v>44</v>
      </c>
      <c r="B11" s="27" t="s">
        <v>30</v>
      </c>
      <c r="C11" s="33">
        <v>429.1</v>
      </c>
      <c r="D11" s="33">
        <v>107.62</v>
      </c>
    </row>
    <row r="12" spans="1:4" s="28" customFormat="1" x14ac:dyDescent="0.25">
      <c r="A12" s="29">
        <v>2</v>
      </c>
      <c r="B12" s="30" t="s">
        <v>31</v>
      </c>
      <c r="C12" s="34">
        <f>SUM(C13:C14)</f>
        <v>115.53</v>
      </c>
      <c r="D12" s="34">
        <f>SUM(D13:D14)</f>
        <v>28.979999999999997</v>
      </c>
    </row>
    <row r="13" spans="1:4" s="28" customFormat="1" x14ac:dyDescent="0.25">
      <c r="A13" s="26" t="s">
        <v>45</v>
      </c>
      <c r="B13" s="27" t="s">
        <v>32</v>
      </c>
      <c r="C13" s="33">
        <v>17.62</v>
      </c>
      <c r="D13" s="33">
        <v>4.42</v>
      </c>
    </row>
    <row r="14" spans="1:4" s="28" customFormat="1" x14ac:dyDescent="0.25">
      <c r="A14" s="26" t="s">
        <v>46</v>
      </c>
      <c r="B14" s="27" t="s">
        <v>47</v>
      </c>
      <c r="C14" s="33">
        <v>97.91</v>
      </c>
      <c r="D14" s="33">
        <v>24.56</v>
      </c>
    </row>
    <row r="15" spans="1:4" s="28" customFormat="1" ht="31.5" x14ac:dyDescent="0.25">
      <c r="A15" s="29">
        <v>3</v>
      </c>
      <c r="B15" s="30" t="s">
        <v>48</v>
      </c>
      <c r="C15" s="10">
        <f>C5+C12</f>
        <v>7620.6900000000005</v>
      </c>
      <c r="D15" s="34" t="s">
        <v>33</v>
      </c>
    </row>
    <row r="16" spans="1:4" s="28" customFormat="1" ht="31.5" x14ac:dyDescent="0.25">
      <c r="A16" s="29">
        <v>4</v>
      </c>
      <c r="B16" s="30" t="s">
        <v>34</v>
      </c>
      <c r="C16" s="34" t="s">
        <v>33</v>
      </c>
      <c r="D16" s="10">
        <f>D5+D12</f>
        <v>1911.47</v>
      </c>
    </row>
    <row r="17" spans="1:4" s="28" customFormat="1" ht="31.5" x14ac:dyDescent="0.25">
      <c r="A17" s="29">
        <v>5</v>
      </c>
      <c r="B17" s="30" t="s">
        <v>35</v>
      </c>
      <c r="C17" s="34" t="s">
        <v>33</v>
      </c>
      <c r="D17" s="10">
        <f>D16*1.2</f>
        <v>2293.7640000000001</v>
      </c>
    </row>
    <row r="18" spans="1:4" s="28" customFormat="1" ht="31.5" x14ac:dyDescent="0.25">
      <c r="A18" s="29">
        <v>6</v>
      </c>
      <c r="B18" s="30" t="s">
        <v>36</v>
      </c>
      <c r="C18" s="34">
        <v>3986.82</v>
      </c>
      <c r="D18" s="34" t="s">
        <v>33</v>
      </c>
    </row>
    <row r="19" spans="1:4" s="28" customFormat="1" x14ac:dyDescent="0.25">
      <c r="A19" s="29">
        <v>7</v>
      </c>
      <c r="B19" s="31" t="s">
        <v>37</v>
      </c>
      <c r="C19" s="25" t="s">
        <v>33</v>
      </c>
      <c r="D19" s="10">
        <f>C12/C5*100</f>
        <v>1.5393409334377945</v>
      </c>
    </row>
    <row r="22" spans="1:4" ht="18.75" x14ac:dyDescent="0.25">
      <c r="A22" s="37"/>
      <c r="B22" s="42"/>
      <c r="C22" s="60" t="s">
        <v>65</v>
      </c>
      <c r="D22" s="19"/>
    </row>
    <row r="23" spans="1:4" s="22" customFormat="1" x14ac:dyDescent="0.25">
      <c r="A23" s="21"/>
      <c r="B23" s="21"/>
      <c r="C23" s="21"/>
      <c r="D23" s="21"/>
    </row>
    <row r="25" spans="1:4" x14ac:dyDescent="0.25">
      <c r="A25" s="22"/>
      <c r="B25" s="22"/>
      <c r="C25" s="22"/>
      <c r="D25" s="47"/>
    </row>
    <row r="27" spans="1:4" x14ac:dyDescent="0.25">
      <c r="A27" s="46"/>
      <c r="B27" s="46"/>
    </row>
  </sheetData>
  <mergeCells count="4">
    <mergeCell ref="A1:D1"/>
    <mergeCell ref="A3:A4"/>
    <mergeCell ref="B3:B4"/>
    <mergeCell ref="C3:D3"/>
  </mergeCells>
  <pageMargins left="0.7" right="0.7" top="0.75" bottom="0.75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порівняння</vt:lpstr>
      <vt:lpstr>здорожчення</vt:lpstr>
      <vt:lpstr>послуга</vt:lpstr>
      <vt:lpstr>населення</vt:lpstr>
      <vt:lpstr>бюджет</vt:lpstr>
      <vt:lpstr>інші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2020-12-28T05:46:43Z</dcterms:modified>
</cp:coreProperties>
</file>