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H45" i="2"/>
  <c r="G45" i="2"/>
  <c r="E45" i="2"/>
  <c r="D45" i="2"/>
  <c r="I44" i="2"/>
  <c r="H44" i="2"/>
  <c r="G44" i="2"/>
  <c r="E44" i="2"/>
  <c r="K43" i="2"/>
  <c r="I43" i="2"/>
  <c r="H43" i="2"/>
  <c r="G43" i="2"/>
  <c r="F43" i="2"/>
  <c r="E43" i="2"/>
  <c r="D43" i="2"/>
  <c r="I42" i="2"/>
  <c r="H42" i="2"/>
  <c r="G42" i="2"/>
  <c r="E42" i="2"/>
  <c r="D42" i="2"/>
  <c r="K41" i="2"/>
  <c r="I41" i="2"/>
  <c r="G41" i="2"/>
  <c r="E41" i="2"/>
  <c r="D41" i="2"/>
  <c r="J25" i="2"/>
  <c r="J45" i="2" s="1"/>
  <c r="F25" i="2"/>
  <c r="J24" i="2"/>
  <c r="J44" i="2" s="1"/>
  <c r="F24" i="2"/>
  <c r="F44" i="2" s="1"/>
  <c r="J23" i="2"/>
  <c r="J43" i="2" s="1"/>
  <c r="H23" i="2"/>
  <c r="J22" i="2"/>
  <c r="J42" i="2" s="1"/>
  <c r="F22" i="2"/>
  <c r="J21" i="2"/>
  <c r="J41" i="2" s="1"/>
  <c r="H21" i="2"/>
  <c r="H41" i="2" s="1"/>
  <c r="K25" i="2" l="1"/>
  <c r="K45" i="2" s="1"/>
  <c r="F45" i="2"/>
  <c r="F42" i="2"/>
  <c r="F21" i="2"/>
  <c r="F41" i="2" s="1"/>
  <c r="D44" i="2"/>
  <c r="K24" i="2"/>
  <c r="K44" i="2" s="1"/>
  <c r="K22" i="2"/>
  <c r="K42" i="2" s="1"/>
  <c r="G17" i="1" l="1"/>
  <c r="G10" i="1"/>
  <c r="F17" i="1"/>
  <c r="F22" i="1"/>
  <c r="F23" i="1" s="1"/>
  <c r="G23" i="1" s="1"/>
  <c r="F19" i="1"/>
  <c r="F18" i="1"/>
  <c r="F14" i="1"/>
  <c r="F12" i="1"/>
  <c r="F11" i="1"/>
  <c r="F10" i="1"/>
  <c r="E21" i="1" l="1"/>
  <c r="E19" i="1"/>
  <c r="E18" i="1"/>
  <c r="E17" i="1"/>
  <c r="E8" i="1"/>
  <c r="E9" i="1"/>
</calcChain>
</file>

<file path=xl/sharedStrings.xml><?xml version="1.0" encoding="utf-8"?>
<sst xmlns="http://schemas.openxmlformats.org/spreadsheetml/2006/main" count="113" uniqueCount="83">
  <si>
    <t>№ з/п</t>
  </si>
  <si>
    <t>Найменування показників</t>
  </si>
  <si>
    <t>тис.грн</t>
  </si>
  <si>
    <t>грн/Гкал</t>
  </si>
  <si>
    <t>Повна собівартість, у т.ч.:</t>
  </si>
  <si>
    <t>витрати на паливо, у т.ч.:</t>
  </si>
  <si>
    <t>1.1.1.</t>
  </si>
  <si>
    <t>природний газ</t>
  </si>
  <si>
    <t>транспортування природного  газу</t>
  </si>
  <si>
    <t>розподіл природного газу</t>
  </si>
  <si>
    <t>витрати на електроенергію без потреб власних ТЕЦ, ТЕС, АЕС, КГУ</t>
  </si>
  <si>
    <t xml:space="preserve"> витрати на оплату праці з відрахуваннями на соціальні заходи без потреб власних ТЕЦ, ТЕС, АЕС, КГУ</t>
  </si>
  <si>
    <t>амортизаційні відрахування без потреб власних ТЕЦ, ТЕС, АЕС, КГУ</t>
  </si>
  <si>
    <t>інші витрати  собівартості без потреб власних ТЕЦ, ТЕС, АЕС, КГУ</t>
  </si>
  <si>
    <t>Розрахунковий прибуток, у т.ч.:</t>
  </si>
  <si>
    <t>податок на прибуток</t>
  </si>
  <si>
    <t>інше використання прибутку (обігові кошти)</t>
  </si>
  <si>
    <t>Витрати на відшкодування втрат</t>
  </si>
  <si>
    <t>Вартість теплової енергії за відповідними тарифами</t>
  </si>
  <si>
    <t>х</t>
  </si>
  <si>
    <t>Тарифи на теплову енергію, грн./Гкал без ПДВ</t>
  </si>
  <si>
    <t>Тарифи на теплову енергію, грн./Гкал з ПДВ</t>
  </si>
  <si>
    <t>Обсяг реалізованої теплової енергії власним споживачам, Гкал</t>
  </si>
  <si>
    <t>Рівень рентабельності, %</t>
  </si>
  <si>
    <t>1.1</t>
  </si>
  <si>
    <t>1.1.2.</t>
  </si>
  <si>
    <t>1.1.3.</t>
  </si>
  <si>
    <t>1.2.</t>
  </si>
  <si>
    <t>1.3.</t>
  </si>
  <si>
    <t>1.4.</t>
  </si>
  <si>
    <t>1.5.</t>
  </si>
  <si>
    <t>2.1.</t>
  </si>
  <si>
    <t>2.2.</t>
  </si>
  <si>
    <t>3.</t>
  </si>
  <si>
    <t>1.</t>
  </si>
  <si>
    <t>4.</t>
  </si>
  <si>
    <t>5.</t>
  </si>
  <si>
    <t>6.</t>
  </si>
  <si>
    <t>7.</t>
  </si>
  <si>
    <t>8.</t>
  </si>
  <si>
    <t>2.</t>
  </si>
  <si>
    <t>Проект (скоригований)</t>
  </si>
  <si>
    <t>без ПДВ</t>
  </si>
  <si>
    <r>
      <t xml:space="preserve">Порівняльний аналіз структури встановленого тарифу на теплову енергію ( її виробництво, транспортування та постачання) для потреб </t>
    </r>
    <r>
      <rPr>
        <b/>
        <sz val="12"/>
        <color theme="1"/>
        <rFont val="Times New Roman"/>
        <family val="1"/>
        <charset val="204"/>
      </rPr>
      <t>інших споживачів (крім населення)</t>
    </r>
    <r>
      <rPr>
        <sz val="12"/>
        <color theme="1"/>
        <rFont val="Times New Roman"/>
        <family val="1"/>
        <charset val="204"/>
      </rPr>
      <t>до планового (скоригованого)</t>
    </r>
  </si>
  <si>
    <t>для Шепетівського підприємства теплових мереж</t>
  </si>
  <si>
    <t>відхилення,                         %</t>
  </si>
  <si>
    <t>Примітка</t>
  </si>
  <si>
    <t>п.12.1 постанови КМУ 869</t>
  </si>
  <si>
    <t>Додаток 8 (розрах.вартості технолог. палива)</t>
  </si>
  <si>
    <t xml:space="preserve">Встановлений рішенням № 300 від 21.09.2023 року </t>
  </si>
  <si>
    <t>VII скликання від 24.10.2019 року №12</t>
  </si>
  <si>
    <t>Форма 8</t>
  </si>
  <si>
    <t>(відповідно до Порядку розгляду органами місцевого</t>
  </si>
  <si>
    <t>самоврядування розрахунків тарифів на теплову енергію,</t>
  </si>
  <si>
    <t>її виробництво,транспортування та постачання, а також</t>
  </si>
  <si>
    <t>розрахунків тарифів на комунальні послуги, поданих</t>
  </si>
  <si>
    <t xml:space="preserve"> для їх встановлення (підпункт 14 пункту 3 розділу ІІ)</t>
  </si>
  <si>
    <t xml:space="preserve">затвердженого наказом Міністерства регіональгошо розвитку, </t>
  </si>
  <si>
    <t xml:space="preserve">будівництва та житлово-комунального господарства </t>
  </si>
  <si>
    <t>України № 239 від  12.09.2018 року)</t>
  </si>
  <si>
    <t>РОЗРАХУНОК</t>
  </si>
  <si>
    <t xml:space="preserve">вартості технологічного палива на виробництво теплової енергії котельнями </t>
  </si>
  <si>
    <t xml:space="preserve">                     (з 01.10.2023 по 30.09.2024 р.р.)</t>
  </si>
  <si>
    <t>скоригований (плановий) тариф для категорії "Інші споживачі (крім населення)"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</si>
  <si>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</si>
  <si>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</si>
  <si>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</si>
  <si>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</si>
  <si>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r>
      <t>Калорійність натурального палива, ккал/м</t>
    </r>
    <r>
      <rPr>
        <b/>
        <vertAlign val="superscript"/>
        <sz val="12"/>
        <color rgb="FF000000"/>
        <rFont val="Times New Roman"/>
        <family val="1"/>
        <charset val="204"/>
      </rPr>
      <t>-3</t>
    </r>
    <r>
      <rPr>
        <sz val="12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</si>
  <si>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2"/>
        <color rgb="FF000000"/>
        <rFont val="Times New Roman"/>
        <family val="1"/>
        <charset val="204"/>
      </rPr>
      <t>-3</t>
    </r>
    <r>
      <rPr>
        <sz val="12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</si>
  <si>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2"/>
        <color rgb="FF000000"/>
        <rFont val="Times New Roman"/>
        <family val="1"/>
        <charset val="204"/>
      </rPr>
      <t>-3</t>
    </r>
    <r>
      <rPr>
        <sz val="12"/>
        <color rgb="FF000000"/>
        <rFont val="Times New Roman"/>
        <family val="1"/>
        <charset val="204"/>
      </rPr>
      <t>, грн/тонну</t>
    </r>
  </si>
  <si>
    <t>Вартість палива, тис. грн</t>
  </si>
  <si>
    <t>Ціна 1 тонни умовного палива, грн/тонну</t>
  </si>
  <si>
    <t>Газ, зокрема для потреб:</t>
  </si>
  <si>
    <t>Х</t>
  </si>
  <si>
    <t>населення</t>
  </si>
  <si>
    <t>релігійних організацій</t>
  </si>
  <si>
    <t>бюджетних установ та організацій</t>
  </si>
  <si>
    <t>інших споживачів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</si>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</sst>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E+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6" fillId="0" borderId="1" xfId="1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/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12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2" fillId="0" borderId="0" xfId="0" applyFont="1" applyFill="1"/>
    <xf numFmtId="0" fontId="12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zoomScale="120" zoomScaleNormal="120" workbookViewId="0">
      <selection activeCell="J6" sqref="J6"/>
    </sheetView>
  </sheetViews>
  <sheetFormatPr defaultRowHeight="15" x14ac:dyDescent="0.25"/>
  <cols>
    <col min="1" max="1" width="6" customWidth="1"/>
    <col min="2" max="2" width="46.7109375" customWidth="1"/>
    <col min="7" max="7" width="10.5703125" style="1" customWidth="1"/>
    <col min="8" max="8" width="16.5703125" style="17" customWidth="1"/>
  </cols>
  <sheetData>
    <row r="2" spans="1:8" ht="53.25" customHeight="1" x14ac:dyDescent="0.25">
      <c r="A2" s="28" t="s">
        <v>43</v>
      </c>
      <c r="B2" s="28"/>
      <c r="C2" s="28"/>
      <c r="D2" s="28"/>
      <c r="E2" s="28"/>
      <c r="F2" s="28"/>
      <c r="G2" s="28"/>
      <c r="H2" s="28"/>
    </row>
    <row r="3" spans="1:8" ht="18" customHeight="1" x14ac:dyDescent="0.25">
      <c r="A3" s="28" t="s">
        <v>44</v>
      </c>
      <c r="B3" s="28"/>
      <c r="C3" s="28"/>
      <c r="D3" s="28"/>
      <c r="E3" s="28"/>
      <c r="F3" s="28"/>
      <c r="G3" s="28"/>
      <c r="H3" s="28"/>
    </row>
    <row r="4" spans="1:8" ht="18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H5" s="27" t="s">
        <v>42</v>
      </c>
    </row>
    <row r="6" spans="1:8" ht="35.25" customHeight="1" x14ac:dyDescent="0.25">
      <c r="A6" s="31" t="s">
        <v>0</v>
      </c>
      <c r="B6" s="31" t="s">
        <v>1</v>
      </c>
      <c r="C6" s="33" t="s">
        <v>49</v>
      </c>
      <c r="D6" s="34"/>
      <c r="E6" s="33" t="s">
        <v>41</v>
      </c>
      <c r="F6" s="34"/>
      <c r="G6" s="15" t="s">
        <v>45</v>
      </c>
      <c r="H6" s="20" t="s">
        <v>46</v>
      </c>
    </row>
    <row r="7" spans="1:8" x14ac:dyDescent="0.25">
      <c r="A7" s="32"/>
      <c r="B7" s="32"/>
      <c r="C7" s="4" t="s">
        <v>2</v>
      </c>
      <c r="D7" s="4" t="s">
        <v>3</v>
      </c>
      <c r="E7" s="4" t="s">
        <v>2</v>
      </c>
      <c r="F7" s="4" t="s">
        <v>3</v>
      </c>
      <c r="G7" s="3"/>
      <c r="H7" s="18"/>
    </row>
    <row r="8" spans="1:8" ht="21.75" customHeight="1" x14ac:dyDescent="0.25">
      <c r="A8" s="5" t="s">
        <v>34</v>
      </c>
      <c r="B8" s="6" t="s">
        <v>4</v>
      </c>
      <c r="C8" s="7">
        <v>10177.02</v>
      </c>
      <c r="D8" s="7">
        <v>6927.67</v>
      </c>
      <c r="E8" s="7">
        <f>E9+E13+E14+E15+E16</f>
        <v>5598.71</v>
      </c>
      <c r="F8" s="7">
        <v>3811.14</v>
      </c>
      <c r="G8" s="3"/>
      <c r="H8" s="18"/>
    </row>
    <row r="9" spans="1:8" ht="22.5" customHeight="1" x14ac:dyDescent="0.25">
      <c r="A9" s="8" t="s">
        <v>24</v>
      </c>
      <c r="B9" s="9" t="s">
        <v>5</v>
      </c>
      <c r="C9" s="10">
        <v>8244.76</v>
      </c>
      <c r="D9" s="10">
        <v>5612.34</v>
      </c>
      <c r="E9" s="10">
        <f>E10+E11+E12</f>
        <v>3666.46</v>
      </c>
      <c r="F9" s="10">
        <v>2495.8200000000002</v>
      </c>
      <c r="G9" s="3"/>
      <c r="H9" s="18"/>
    </row>
    <row r="10" spans="1:8" ht="22.5" customHeight="1" x14ac:dyDescent="0.25">
      <c r="A10" s="11" t="s">
        <v>6</v>
      </c>
      <c r="B10" s="12" t="s">
        <v>7</v>
      </c>
      <c r="C10" s="13">
        <v>7999.17</v>
      </c>
      <c r="D10" s="13">
        <v>5445.17</v>
      </c>
      <c r="E10" s="13">
        <v>3420.87</v>
      </c>
      <c r="F10" s="13">
        <f>E10/$E24*1000</f>
        <v>2328.6431955562821</v>
      </c>
      <c r="G10" s="16">
        <f>E10/C10-1</f>
        <v>-0.57234688098890263</v>
      </c>
      <c r="H10" s="18" t="s">
        <v>48</v>
      </c>
    </row>
    <row r="11" spans="1:8" ht="21.75" customHeight="1" x14ac:dyDescent="0.25">
      <c r="A11" s="11" t="s">
        <v>25</v>
      </c>
      <c r="B11" s="12" t="s">
        <v>8</v>
      </c>
      <c r="C11" s="13">
        <v>34.21</v>
      </c>
      <c r="D11" s="13">
        <v>23.29</v>
      </c>
      <c r="E11" s="13">
        <v>34.21</v>
      </c>
      <c r="F11" s="13">
        <f>E11/$E24*1000</f>
        <v>23.287316887218868</v>
      </c>
      <c r="G11" s="3"/>
      <c r="H11" s="18"/>
    </row>
    <row r="12" spans="1:8" ht="21" customHeight="1" x14ac:dyDescent="0.25">
      <c r="A12" s="11" t="s">
        <v>26</v>
      </c>
      <c r="B12" s="12" t="s">
        <v>9</v>
      </c>
      <c r="C12" s="13">
        <v>211.38</v>
      </c>
      <c r="D12" s="13">
        <v>143.88999999999999</v>
      </c>
      <c r="E12" s="13">
        <v>211.38</v>
      </c>
      <c r="F12" s="13">
        <f>E12/$E24*1000</f>
        <v>143.88988727332136</v>
      </c>
      <c r="G12" s="3"/>
      <c r="H12" s="18"/>
    </row>
    <row r="13" spans="1:8" ht="23.25" customHeight="1" x14ac:dyDescent="0.25">
      <c r="A13" s="8" t="s">
        <v>27</v>
      </c>
      <c r="B13" s="9" t="s">
        <v>10</v>
      </c>
      <c r="C13" s="10">
        <v>229.36</v>
      </c>
      <c r="D13" s="10">
        <v>156.13</v>
      </c>
      <c r="E13" s="10">
        <v>229.36</v>
      </c>
      <c r="F13" s="10">
        <v>156.13</v>
      </c>
      <c r="G13" s="3"/>
      <c r="H13" s="18"/>
    </row>
    <row r="14" spans="1:8" ht="29.25" customHeight="1" x14ac:dyDescent="0.25">
      <c r="A14" s="8" t="s">
        <v>28</v>
      </c>
      <c r="B14" s="9" t="s">
        <v>11</v>
      </c>
      <c r="C14" s="10">
        <v>1334.26</v>
      </c>
      <c r="D14" s="10">
        <v>908.26</v>
      </c>
      <c r="E14" s="10">
        <v>1334.26</v>
      </c>
      <c r="F14" s="10">
        <f>908.26</f>
        <v>908.26</v>
      </c>
      <c r="G14" s="3"/>
      <c r="H14" s="18"/>
    </row>
    <row r="15" spans="1:8" ht="23.25" customHeight="1" x14ac:dyDescent="0.25">
      <c r="A15" s="8" t="s">
        <v>29</v>
      </c>
      <c r="B15" s="9" t="s">
        <v>12</v>
      </c>
      <c r="C15" s="10">
        <v>58.29</v>
      </c>
      <c r="D15" s="10">
        <v>39.68</v>
      </c>
      <c r="E15" s="10">
        <v>58.29</v>
      </c>
      <c r="F15" s="10">
        <v>39.68</v>
      </c>
      <c r="G15" s="3"/>
      <c r="H15" s="18"/>
    </row>
    <row r="16" spans="1:8" ht="22.5" customHeight="1" x14ac:dyDescent="0.25">
      <c r="A16" s="8" t="s">
        <v>30</v>
      </c>
      <c r="B16" s="9" t="s">
        <v>13</v>
      </c>
      <c r="C16" s="10">
        <v>310.33999999999997</v>
      </c>
      <c r="D16" s="10">
        <v>211.26</v>
      </c>
      <c r="E16" s="10">
        <v>310.33999999999997</v>
      </c>
      <c r="F16" s="10">
        <v>211.26</v>
      </c>
      <c r="G16" s="3"/>
      <c r="H16" s="18"/>
    </row>
    <row r="17" spans="1:8" ht="21.75" customHeight="1" x14ac:dyDescent="0.25">
      <c r="A17" s="5" t="s">
        <v>40</v>
      </c>
      <c r="B17" s="6" t="s">
        <v>14</v>
      </c>
      <c r="C17" s="7">
        <v>406.63</v>
      </c>
      <c r="D17" s="7">
        <v>276.8</v>
      </c>
      <c r="E17" s="7">
        <f>E8*4%</f>
        <v>223.94839999999999</v>
      </c>
      <c r="F17" s="7">
        <f>152.44</f>
        <v>152.44</v>
      </c>
      <c r="G17" s="16">
        <f>E17/C17-1</f>
        <v>-0.44925755600914841</v>
      </c>
      <c r="H17" s="19" t="s">
        <v>47</v>
      </c>
    </row>
    <row r="18" spans="1:8" ht="20.25" customHeight="1" x14ac:dyDescent="0.25">
      <c r="A18" s="8" t="s">
        <v>31</v>
      </c>
      <c r="B18" s="9" t="s">
        <v>15</v>
      </c>
      <c r="C18" s="10">
        <v>62.03</v>
      </c>
      <c r="D18" s="10">
        <v>42.22</v>
      </c>
      <c r="E18" s="10">
        <f>E17*18/118</f>
        <v>34.161620338983049</v>
      </c>
      <c r="F18" s="10">
        <f>E18/$E24*1000</f>
        <v>23.254384046032136</v>
      </c>
      <c r="G18" s="14"/>
      <c r="H18" s="18"/>
    </row>
    <row r="19" spans="1:8" ht="21" customHeight="1" x14ac:dyDescent="0.25">
      <c r="A19" s="8" t="s">
        <v>32</v>
      </c>
      <c r="B19" s="9" t="s">
        <v>16</v>
      </c>
      <c r="C19" s="10">
        <v>344.6</v>
      </c>
      <c r="D19" s="10">
        <v>234.58</v>
      </c>
      <c r="E19" s="10">
        <f>E17-E18</f>
        <v>189.78677966101694</v>
      </c>
      <c r="F19" s="10">
        <f>E19/$E24*1000</f>
        <v>129.1910224779563</v>
      </c>
      <c r="G19" s="14"/>
      <c r="H19" s="18"/>
    </row>
    <row r="20" spans="1:8" ht="20.25" customHeight="1" x14ac:dyDescent="0.25">
      <c r="A20" s="5" t="s">
        <v>33</v>
      </c>
      <c r="B20" s="6" t="s">
        <v>17</v>
      </c>
      <c r="C20" s="7">
        <v>0</v>
      </c>
      <c r="D20" s="7">
        <v>0</v>
      </c>
      <c r="E20" s="7">
        <v>0</v>
      </c>
      <c r="F20" s="7">
        <v>0</v>
      </c>
      <c r="G20" s="14"/>
      <c r="H20" s="18"/>
    </row>
    <row r="21" spans="1:8" ht="21" customHeight="1" x14ac:dyDescent="0.25">
      <c r="A21" s="8" t="s">
        <v>35</v>
      </c>
      <c r="B21" s="9" t="s">
        <v>18</v>
      </c>
      <c r="C21" s="10">
        <v>10583.65</v>
      </c>
      <c r="D21" s="10" t="s">
        <v>19</v>
      </c>
      <c r="E21" s="10">
        <f>E8+E17</f>
        <v>5822.6584000000003</v>
      </c>
      <c r="F21" s="10" t="s">
        <v>19</v>
      </c>
      <c r="G21" s="14"/>
      <c r="H21" s="18"/>
    </row>
    <row r="22" spans="1:8" ht="23.25" customHeight="1" x14ac:dyDescent="0.25">
      <c r="A22" s="8" t="s">
        <v>36</v>
      </c>
      <c r="B22" s="9" t="s">
        <v>20</v>
      </c>
      <c r="C22" s="10" t="s">
        <v>19</v>
      </c>
      <c r="D22" s="10">
        <v>7204.47</v>
      </c>
      <c r="E22" s="10" t="s">
        <v>19</v>
      </c>
      <c r="F22" s="10">
        <f>F8+F17</f>
        <v>3963.58</v>
      </c>
      <c r="G22" s="14"/>
      <c r="H22" s="18"/>
    </row>
    <row r="23" spans="1:8" ht="21.75" customHeight="1" x14ac:dyDescent="0.25">
      <c r="A23" s="5" t="s">
        <v>37</v>
      </c>
      <c r="B23" s="6" t="s">
        <v>21</v>
      </c>
      <c r="C23" s="7" t="s">
        <v>19</v>
      </c>
      <c r="D23" s="7">
        <v>8645.36</v>
      </c>
      <c r="E23" s="7" t="s">
        <v>19</v>
      </c>
      <c r="F23" s="7">
        <f>F22*1.2</f>
        <v>4756.2959999999994</v>
      </c>
      <c r="G23" s="16">
        <f>F23/D23-1</f>
        <v>-0.4498440782107398</v>
      </c>
      <c r="H23" s="18"/>
    </row>
    <row r="24" spans="1:8" ht="24" customHeight="1" x14ac:dyDescent="0.25">
      <c r="A24" s="8" t="s">
        <v>38</v>
      </c>
      <c r="B24" s="9" t="s">
        <v>22</v>
      </c>
      <c r="C24" s="10">
        <v>1469.04</v>
      </c>
      <c r="D24" s="10" t="s">
        <v>19</v>
      </c>
      <c r="E24" s="10">
        <v>1469.04</v>
      </c>
      <c r="F24" s="10" t="s">
        <v>19</v>
      </c>
      <c r="G24" s="3"/>
      <c r="H24" s="18"/>
    </row>
    <row r="25" spans="1:8" ht="21.75" customHeight="1" x14ac:dyDescent="0.25">
      <c r="A25" s="8" t="s">
        <v>39</v>
      </c>
      <c r="B25" s="9" t="s">
        <v>23</v>
      </c>
      <c r="C25" s="10" t="s">
        <v>19</v>
      </c>
      <c r="D25" s="10">
        <v>4</v>
      </c>
      <c r="E25" s="10" t="s">
        <v>19</v>
      </c>
      <c r="F25" s="10">
        <v>4</v>
      </c>
      <c r="G25" s="3"/>
      <c r="H25" s="18"/>
    </row>
    <row r="26" spans="1:8" ht="21.75" customHeight="1" x14ac:dyDescent="0.25">
      <c r="A26" s="22"/>
      <c r="B26" s="23"/>
      <c r="C26" s="24"/>
      <c r="D26" s="24"/>
      <c r="E26" s="24"/>
      <c r="F26" s="24"/>
      <c r="G26" s="25"/>
      <c r="H26" s="26"/>
    </row>
    <row r="27" spans="1:8" ht="21.75" customHeight="1" x14ac:dyDescent="0.25">
      <c r="A27" s="22"/>
      <c r="B27" s="23"/>
      <c r="C27" s="24"/>
      <c r="D27" s="24"/>
      <c r="E27" s="24"/>
      <c r="F27" s="24"/>
      <c r="G27" s="25"/>
      <c r="H27" s="26"/>
    </row>
    <row r="29" spans="1:8" s="2" customFormat="1" ht="15.75" x14ac:dyDescent="0.25">
      <c r="A29" s="30"/>
      <c r="B29" s="30"/>
      <c r="F29" s="29"/>
      <c r="G29" s="29"/>
      <c r="H29" s="29"/>
    </row>
  </sheetData>
  <mergeCells count="8">
    <mergeCell ref="A2:H2"/>
    <mergeCell ref="A3:H3"/>
    <mergeCell ref="F29:H29"/>
    <mergeCell ref="A29:B29"/>
    <mergeCell ref="A6:A7"/>
    <mergeCell ref="B6:B7"/>
    <mergeCell ref="C6:D6"/>
    <mergeCell ref="E6:F6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5"/>
  <sheetViews>
    <sheetView tabSelected="1" topLeftCell="A17" workbookViewId="0">
      <selection activeCell="J24" sqref="J24"/>
    </sheetView>
  </sheetViews>
  <sheetFormatPr defaultRowHeight="15" x14ac:dyDescent="0.25"/>
  <cols>
    <col min="1" max="1" width="8.140625" customWidth="1"/>
    <col min="2" max="2" width="5.140625" hidden="1" customWidth="1"/>
    <col min="3" max="3" width="37" customWidth="1"/>
    <col min="4" max="4" width="15.85546875" customWidth="1"/>
    <col min="5" max="5" width="17.28515625" customWidth="1"/>
    <col min="6" max="6" width="14" customWidth="1"/>
    <col min="7" max="7" width="17.42578125" customWidth="1"/>
    <col min="8" max="8" width="14" customWidth="1"/>
    <col min="9" max="9" width="14.7109375" customWidth="1"/>
    <col min="10" max="10" width="12" customWidth="1"/>
    <col min="11" max="11" width="15.85546875" customWidth="1"/>
  </cols>
  <sheetData>
    <row r="4" spans="3:12" x14ac:dyDescent="0.25">
      <c r="C4" s="35"/>
      <c r="D4" s="35"/>
      <c r="E4" s="35"/>
      <c r="F4" s="35"/>
      <c r="G4" s="35"/>
      <c r="H4" s="35"/>
      <c r="I4" s="35"/>
      <c r="J4" s="36" t="s">
        <v>50</v>
      </c>
      <c r="K4" s="36"/>
      <c r="L4" s="36"/>
    </row>
    <row r="5" spans="3:12" x14ac:dyDescent="0.25">
      <c r="C5" s="35"/>
      <c r="D5" s="35"/>
      <c r="E5" s="35"/>
      <c r="F5" s="35"/>
      <c r="G5" s="35"/>
      <c r="H5" s="35"/>
      <c r="I5" s="35"/>
      <c r="J5" s="37" t="s">
        <v>51</v>
      </c>
      <c r="K5" s="38"/>
      <c r="L5" s="35"/>
    </row>
    <row r="6" spans="3:12" x14ac:dyDescent="0.25">
      <c r="C6" s="35"/>
      <c r="D6" s="35"/>
      <c r="E6" s="35"/>
      <c r="F6" s="35"/>
      <c r="G6" s="35"/>
      <c r="H6" s="35"/>
      <c r="I6" s="35"/>
      <c r="J6" s="38" t="s">
        <v>52</v>
      </c>
      <c r="K6" s="38"/>
      <c r="L6" s="35"/>
    </row>
    <row r="7" spans="3:12" x14ac:dyDescent="0.25">
      <c r="C7" s="35"/>
      <c r="D7" s="35"/>
      <c r="E7" s="35"/>
      <c r="F7" s="35"/>
      <c r="G7" s="35"/>
      <c r="H7" s="35"/>
      <c r="I7" s="35"/>
      <c r="J7" s="38" t="s">
        <v>53</v>
      </c>
      <c r="K7" s="38"/>
      <c r="L7" s="35"/>
    </row>
    <row r="8" spans="3:12" x14ac:dyDescent="0.25">
      <c r="C8" s="35"/>
      <c r="D8" s="35"/>
      <c r="E8" s="35"/>
      <c r="F8" s="35"/>
      <c r="G8" s="35"/>
      <c r="H8" s="35"/>
      <c r="I8" s="35"/>
      <c r="J8" s="38" t="s">
        <v>54</v>
      </c>
      <c r="K8" s="38"/>
      <c r="L8" s="35"/>
    </row>
    <row r="9" spans="3:12" x14ac:dyDescent="0.25">
      <c r="C9" s="35"/>
      <c r="D9" s="35"/>
      <c r="E9" s="35"/>
      <c r="F9" s="35"/>
      <c r="G9" s="35"/>
      <c r="H9" s="35"/>
      <c r="I9" s="35"/>
      <c r="J9" s="38" t="s">
        <v>55</v>
      </c>
      <c r="K9" s="38"/>
      <c r="L9" s="35"/>
    </row>
    <row r="10" spans="3:12" x14ac:dyDescent="0.25">
      <c r="C10" s="35"/>
      <c r="D10" s="35"/>
      <c r="E10" s="35"/>
      <c r="F10" s="35"/>
      <c r="G10" s="35"/>
      <c r="H10" s="35"/>
      <c r="I10" s="35"/>
      <c r="J10" s="38" t="s">
        <v>56</v>
      </c>
      <c r="K10" s="38"/>
      <c r="L10" s="35"/>
    </row>
    <row r="11" spans="3:12" x14ac:dyDescent="0.25">
      <c r="C11" s="35"/>
      <c r="D11" s="35"/>
      <c r="E11" s="35"/>
      <c r="F11" s="35"/>
      <c r="G11" s="35"/>
      <c r="H11" s="35"/>
      <c r="I11" s="35"/>
      <c r="J11" s="38" t="s">
        <v>57</v>
      </c>
      <c r="K11" s="38"/>
      <c r="L11" s="35"/>
    </row>
    <row r="12" spans="3:12" x14ac:dyDescent="0.25">
      <c r="C12" s="35"/>
      <c r="D12" s="35"/>
      <c r="E12" s="35"/>
      <c r="F12" s="35"/>
      <c r="G12" s="35"/>
      <c r="H12" s="35"/>
      <c r="I12" s="35"/>
      <c r="J12" s="38" t="s">
        <v>58</v>
      </c>
      <c r="K12" s="38"/>
      <c r="L12" s="35"/>
    </row>
    <row r="13" spans="3:12" x14ac:dyDescent="0.25">
      <c r="C13" s="35"/>
      <c r="D13" s="35"/>
      <c r="E13" s="35"/>
      <c r="F13" s="35"/>
      <c r="G13" s="35"/>
      <c r="H13" s="35"/>
      <c r="I13" s="35"/>
      <c r="J13" s="36" t="s">
        <v>59</v>
      </c>
      <c r="K13" s="36"/>
      <c r="L13" s="36"/>
    </row>
    <row r="14" spans="3:12" x14ac:dyDescent="0.25">
      <c r="C14" s="35"/>
      <c r="D14" s="35"/>
      <c r="E14" s="35"/>
      <c r="F14" s="35"/>
      <c r="G14" s="35"/>
      <c r="H14" s="39"/>
      <c r="I14" s="36"/>
      <c r="J14" s="36"/>
      <c r="K14" s="36"/>
      <c r="L14" s="35"/>
    </row>
    <row r="15" spans="3:12" ht="15.75" x14ac:dyDescent="0.25">
      <c r="C15" s="2"/>
      <c r="D15" s="2"/>
      <c r="E15" s="40" t="s">
        <v>60</v>
      </c>
      <c r="F15" s="40"/>
      <c r="G15" s="40"/>
      <c r="H15" s="41"/>
      <c r="I15" s="41"/>
      <c r="J15" s="41"/>
      <c r="K15" s="2"/>
      <c r="L15" s="41"/>
    </row>
    <row r="16" spans="3:12" ht="15.75" x14ac:dyDescent="0.25">
      <c r="C16" s="2"/>
      <c r="D16" s="2" t="s">
        <v>61</v>
      </c>
      <c r="E16" s="42"/>
      <c r="F16" s="41"/>
      <c r="G16" s="41"/>
      <c r="H16" s="41"/>
      <c r="I16" s="43"/>
      <c r="J16" s="41"/>
      <c r="K16" s="41"/>
      <c r="L16" s="2"/>
    </row>
    <row r="17" spans="1:12" ht="15.75" x14ac:dyDescent="0.25">
      <c r="C17" s="44" t="s">
        <v>62</v>
      </c>
      <c r="D17" s="44"/>
      <c r="E17" s="44"/>
      <c r="F17" s="44"/>
      <c r="G17" s="44"/>
      <c r="H17" s="44"/>
      <c r="I17" s="44"/>
      <c r="J17" s="44"/>
      <c r="K17" s="44"/>
      <c r="L17" s="2"/>
    </row>
    <row r="18" spans="1:12" ht="15.75" x14ac:dyDescent="0.25">
      <c r="C18" s="45"/>
      <c r="D18" s="45"/>
      <c r="E18" s="45"/>
      <c r="F18" s="45" t="s">
        <v>63</v>
      </c>
      <c r="G18" s="45"/>
      <c r="H18" s="45"/>
      <c r="I18" s="45"/>
      <c r="J18" s="45"/>
      <c r="K18" s="45"/>
      <c r="L18" s="2"/>
    </row>
    <row r="19" spans="1:12" ht="114" customHeight="1" x14ac:dyDescent="0.25">
      <c r="C19" s="46" t="s">
        <v>64</v>
      </c>
      <c r="D19" s="46" t="s">
        <v>65</v>
      </c>
      <c r="E19" s="46" t="s">
        <v>66</v>
      </c>
      <c r="F19" s="46" t="s">
        <v>67</v>
      </c>
      <c r="G19" s="46" t="s">
        <v>68</v>
      </c>
      <c r="H19" s="46" t="s">
        <v>69</v>
      </c>
      <c r="I19" s="46" t="s">
        <v>70</v>
      </c>
      <c r="J19" s="46" t="s">
        <v>71</v>
      </c>
      <c r="K19" s="46" t="s">
        <v>72</v>
      </c>
      <c r="L19" s="2"/>
    </row>
    <row r="20" spans="1:12" ht="15.75" x14ac:dyDescent="0.25">
      <c r="C20" s="46">
        <v>1</v>
      </c>
      <c r="D20" s="46">
        <v>2</v>
      </c>
      <c r="E20" s="46">
        <v>3</v>
      </c>
      <c r="F20" s="46">
        <v>4</v>
      </c>
      <c r="G20" s="46">
        <v>5</v>
      </c>
      <c r="H20" s="46">
        <v>6</v>
      </c>
      <c r="I20" s="46">
        <v>7</v>
      </c>
      <c r="J20" s="46">
        <v>8</v>
      </c>
      <c r="K20" s="46">
        <v>9</v>
      </c>
      <c r="L20" s="2"/>
    </row>
    <row r="21" spans="1:12" ht="23.25" customHeight="1" x14ac:dyDescent="0.25">
      <c r="A21" s="47"/>
      <c r="B21" s="47"/>
      <c r="C21" s="48" t="s">
        <v>73</v>
      </c>
      <c r="D21" s="49">
        <v>32382.701149425284</v>
      </c>
      <c r="E21" s="50" t="s">
        <v>74</v>
      </c>
      <c r="F21" s="51">
        <f>F22+F24+F25</f>
        <v>5456485.1436781604</v>
      </c>
      <c r="G21" s="50" t="s">
        <v>74</v>
      </c>
      <c r="H21" s="50">
        <f>H22+H24+H25</f>
        <v>4803.28</v>
      </c>
      <c r="I21" s="50" t="s">
        <v>74</v>
      </c>
      <c r="J21" s="50">
        <f>J22+J24+J25</f>
        <v>38267.736572399997</v>
      </c>
      <c r="K21" s="50" t="s">
        <v>74</v>
      </c>
      <c r="L21" s="52"/>
    </row>
    <row r="22" spans="1:12" ht="21" customHeight="1" x14ac:dyDescent="0.25">
      <c r="A22" s="47"/>
      <c r="B22" s="47"/>
      <c r="C22" s="53" t="s">
        <v>75</v>
      </c>
      <c r="D22" s="54">
        <v>24655.597701149421</v>
      </c>
      <c r="E22" s="54">
        <v>168.5</v>
      </c>
      <c r="F22" s="55">
        <f>E22*D22</f>
        <v>4154468.2126436774</v>
      </c>
      <c r="G22" s="56">
        <v>8261</v>
      </c>
      <c r="H22" s="56">
        <v>3657.13</v>
      </c>
      <c r="I22" s="56">
        <v>6183.33</v>
      </c>
      <c r="J22" s="56">
        <f>I22*H22/1000</f>
        <v>22613.2416429</v>
      </c>
      <c r="K22" s="56">
        <f>J22*1000/F22*1000</f>
        <v>5443.1134107799962</v>
      </c>
      <c r="L22" s="57"/>
    </row>
    <row r="23" spans="1:12" ht="27" customHeight="1" x14ac:dyDescent="0.25">
      <c r="A23" s="58"/>
      <c r="B23" s="58"/>
      <c r="C23" s="59" t="s">
        <v>76</v>
      </c>
      <c r="D23" s="54">
        <v>0</v>
      </c>
      <c r="E23" s="54">
        <v>0</v>
      </c>
      <c r="F23" s="60">
        <v>0</v>
      </c>
      <c r="G23" s="60">
        <v>0</v>
      </c>
      <c r="H23" s="56">
        <f t="shared" ref="H23" si="0">(F23/1.15/1000)</f>
        <v>0</v>
      </c>
      <c r="I23" s="56">
        <v>0</v>
      </c>
      <c r="J23" s="56">
        <f t="shared" ref="J23" si="1">I23*H23</f>
        <v>0</v>
      </c>
      <c r="K23" s="56">
        <v>0</v>
      </c>
      <c r="L23" s="61"/>
    </row>
    <row r="24" spans="1:12" ht="23.25" customHeight="1" x14ac:dyDescent="0.25">
      <c r="A24" s="58"/>
      <c r="B24" s="58"/>
      <c r="C24" s="59" t="s">
        <v>77</v>
      </c>
      <c r="D24" s="54">
        <v>6038.5517241379312</v>
      </c>
      <c r="E24" s="54">
        <v>168.5</v>
      </c>
      <c r="F24" s="60">
        <f>E24*D24</f>
        <v>1017495.9655172414</v>
      </c>
      <c r="G24" s="60">
        <v>8261</v>
      </c>
      <c r="H24" s="56">
        <v>895.69</v>
      </c>
      <c r="I24" s="56">
        <v>13658.33</v>
      </c>
      <c r="J24" s="56">
        <f>I24*H24/1000</f>
        <v>12233.629597699999</v>
      </c>
      <c r="K24" s="56">
        <f t="shared" ref="K24:K25" si="2">J24*1000/F24*1000</f>
        <v>12023.270865237353</v>
      </c>
      <c r="L24" s="61"/>
    </row>
    <row r="25" spans="1:12" ht="24.75" customHeight="1" x14ac:dyDescent="0.25">
      <c r="A25" s="58"/>
      <c r="B25" s="58"/>
      <c r="C25" s="59" t="s">
        <v>78</v>
      </c>
      <c r="D25" s="54">
        <v>1688.5517241379309</v>
      </c>
      <c r="E25" s="54">
        <v>168.5</v>
      </c>
      <c r="F25" s="60">
        <f>E25*D25</f>
        <v>284520.96551724133</v>
      </c>
      <c r="G25" s="60">
        <v>8261</v>
      </c>
      <c r="H25" s="56">
        <v>250.46</v>
      </c>
      <c r="I25" s="56">
        <v>13658.33</v>
      </c>
      <c r="J25" s="56">
        <f>I25*H25/1000</f>
        <v>3420.8653318000001</v>
      </c>
      <c r="K25" s="56">
        <f t="shared" si="2"/>
        <v>12023.245195942172</v>
      </c>
      <c r="L25" s="61"/>
    </row>
    <row r="26" spans="1:12" ht="27.75" customHeight="1" x14ac:dyDescent="0.25">
      <c r="A26" s="58"/>
      <c r="B26" s="58"/>
      <c r="C26" s="59" t="s">
        <v>79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1"/>
    </row>
    <row r="27" spans="1:12" ht="24" customHeight="1" x14ac:dyDescent="0.25">
      <c r="A27" s="58"/>
      <c r="B27" s="58"/>
      <c r="C27" s="59" t="s">
        <v>75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1"/>
    </row>
    <row r="28" spans="1:12" ht="29.25" customHeight="1" x14ac:dyDescent="0.25">
      <c r="A28" s="58"/>
      <c r="B28" s="58"/>
      <c r="C28" s="59" t="s">
        <v>76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1"/>
    </row>
    <row r="29" spans="1:12" ht="35.25" customHeight="1" x14ac:dyDescent="0.25">
      <c r="A29" s="58"/>
      <c r="B29" s="58"/>
      <c r="C29" s="59" t="s">
        <v>77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1"/>
    </row>
    <row r="30" spans="1:12" ht="27" customHeight="1" x14ac:dyDescent="0.25">
      <c r="A30" s="58"/>
      <c r="B30" s="58"/>
      <c r="C30" s="59" t="s">
        <v>78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1"/>
    </row>
    <row r="31" spans="1:12" ht="22.5" customHeight="1" x14ac:dyDescent="0.25">
      <c r="A31" s="58"/>
      <c r="B31" s="58"/>
      <c r="C31" s="59" t="s">
        <v>80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1"/>
    </row>
    <row r="32" spans="1:12" ht="25.5" customHeight="1" x14ac:dyDescent="0.25">
      <c r="A32" s="58"/>
      <c r="B32" s="58"/>
      <c r="C32" s="59" t="s">
        <v>75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1"/>
    </row>
    <row r="33" spans="1:12" ht="21.75" customHeight="1" x14ac:dyDescent="0.25">
      <c r="A33" s="58"/>
      <c r="B33" s="58"/>
      <c r="C33" s="59" t="s">
        <v>76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1"/>
    </row>
    <row r="34" spans="1:12" ht="33" customHeight="1" x14ac:dyDescent="0.25">
      <c r="A34" s="58"/>
      <c r="B34" s="58"/>
      <c r="C34" s="59" t="s">
        <v>77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1"/>
    </row>
    <row r="35" spans="1:12" ht="30" customHeight="1" x14ac:dyDescent="0.25">
      <c r="A35" s="58"/>
      <c r="B35" s="58"/>
      <c r="C35" s="59" t="s">
        <v>78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1"/>
    </row>
    <row r="36" spans="1:12" ht="42" customHeight="1" x14ac:dyDescent="0.25">
      <c r="A36" s="58"/>
      <c r="B36" s="58"/>
      <c r="C36" s="59" t="s">
        <v>81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1"/>
    </row>
    <row r="37" spans="1:12" ht="24" customHeight="1" x14ac:dyDescent="0.25">
      <c r="A37" s="58"/>
      <c r="B37" s="58"/>
      <c r="C37" s="59" t="s">
        <v>75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1"/>
    </row>
    <row r="38" spans="1:12" ht="27" customHeight="1" x14ac:dyDescent="0.25">
      <c r="A38" s="58"/>
      <c r="B38" s="58"/>
      <c r="C38" s="59" t="s">
        <v>76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1"/>
    </row>
    <row r="39" spans="1:12" ht="31.5" customHeight="1" x14ac:dyDescent="0.25">
      <c r="A39" s="58"/>
      <c r="B39" s="58"/>
      <c r="C39" s="59" t="s">
        <v>77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1"/>
    </row>
    <row r="40" spans="1:12" ht="24.75" customHeight="1" x14ac:dyDescent="0.25">
      <c r="A40" s="58"/>
      <c r="B40" s="58"/>
      <c r="C40" s="59" t="s">
        <v>78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1"/>
    </row>
    <row r="41" spans="1:12" ht="39.75" customHeight="1" x14ac:dyDescent="0.25">
      <c r="A41" s="47"/>
      <c r="B41" s="47"/>
      <c r="C41" s="48" t="s">
        <v>82</v>
      </c>
      <c r="D41" s="64">
        <f>D21</f>
        <v>32382.701149425284</v>
      </c>
      <c r="E41" s="64" t="str">
        <f t="shared" ref="E41:G41" si="3">E21</f>
        <v>Х</v>
      </c>
      <c r="F41" s="64">
        <f t="shared" si="3"/>
        <v>5456485.1436781604</v>
      </c>
      <c r="G41" s="64" t="str">
        <f t="shared" si="3"/>
        <v>Х</v>
      </c>
      <c r="H41" s="64">
        <f>H21</f>
        <v>4803.28</v>
      </c>
      <c r="I41" s="64" t="str">
        <f>I21</f>
        <v>Х</v>
      </c>
      <c r="J41" s="64">
        <f t="shared" ref="J41:K41" si="4">J21</f>
        <v>38267.736572399997</v>
      </c>
      <c r="K41" s="64" t="str">
        <f t="shared" si="4"/>
        <v>Х</v>
      </c>
      <c r="L41" s="2"/>
    </row>
    <row r="42" spans="1:12" ht="27" customHeight="1" x14ac:dyDescent="0.25">
      <c r="A42" s="47"/>
      <c r="B42" s="47"/>
      <c r="C42" s="53" t="s">
        <v>75</v>
      </c>
      <c r="D42" s="65">
        <f t="shared" ref="D42:K45" si="5">D22</f>
        <v>24655.597701149421</v>
      </c>
      <c r="E42" s="65">
        <f t="shared" si="5"/>
        <v>168.5</v>
      </c>
      <c r="F42" s="65">
        <f t="shared" si="5"/>
        <v>4154468.2126436774</v>
      </c>
      <c r="G42" s="65">
        <f t="shared" si="5"/>
        <v>8261</v>
      </c>
      <c r="H42" s="65">
        <f t="shared" si="5"/>
        <v>3657.13</v>
      </c>
      <c r="I42" s="65">
        <f t="shared" si="5"/>
        <v>6183.33</v>
      </c>
      <c r="J42" s="65">
        <f t="shared" si="5"/>
        <v>22613.2416429</v>
      </c>
      <c r="K42" s="65">
        <f t="shared" si="5"/>
        <v>5443.1134107799962</v>
      </c>
      <c r="L42" s="2"/>
    </row>
    <row r="43" spans="1:12" ht="25.5" customHeight="1" x14ac:dyDescent="0.25">
      <c r="A43" s="47"/>
      <c r="B43" s="47"/>
      <c r="C43" s="53" t="s">
        <v>76</v>
      </c>
      <c r="D43" s="65">
        <f t="shared" si="5"/>
        <v>0</v>
      </c>
      <c r="E43" s="65">
        <f t="shared" si="5"/>
        <v>0</v>
      </c>
      <c r="F43" s="65">
        <f t="shared" si="5"/>
        <v>0</v>
      </c>
      <c r="G43" s="65">
        <f t="shared" si="5"/>
        <v>0</v>
      </c>
      <c r="H43" s="65">
        <f t="shared" si="5"/>
        <v>0</v>
      </c>
      <c r="I43" s="65">
        <f t="shared" si="5"/>
        <v>0</v>
      </c>
      <c r="J43" s="65">
        <f t="shared" si="5"/>
        <v>0</v>
      </c>
      <c r="K43" s="65">
        <f t="shared" si="5"/>
        <v>0</v>
      </c>
      <c r="L43" s="2"/>
    </row>
    <row r="44" spans="1:12" ht="24" customHeight="1" x14ac:dyDescent="0.25">
      <c r="A44" s="47"/>
      <c r="B44" s="47"/>
      <c r="C44" s="53" t="s">
        <v>77</v>
      </c>
      <c r="D44" s="65">
        <f t="shared" si="5"/>
        <v>6038.5517241379312</v>
      </c>
      <c r="E44" s="65">
        <f t="shared" si="5"/>
        <v>168.5</v>
      </c>
      <c r="F44" s="65">
        <f t="shared" si="5"/>
        <v>1017495.9655172414</v>
      </c>
      <c r="G44" s="65">
        <f t="shared" si="5"/>
        <v>8261</v>
      </c>
      <c r="H44" s="65">
        <f t="shared" si="5"/>
        <v>895.69</v>
      </c>
      <c r="I44" s="65">
        <f t="shared" si="5"/>
        <v>13658.33</v>
      </c>
      <c r="J44" s="65">
        <f t="shared" si="5"/>
        <v>12233.629597699999</v>
      </c>
      <c r="K44" s="65">
        <f t="shared" si="5"/>
        <v>12023.270865237353</v>
      </c>
      <c r="L44" s="2"/>
    </row>
    <row r="45" spans="1:12" ht="30.75" customHeight="1" x14ac:dyDescent="0.25">
      <c r="A45" s="47"/>
      <c r="B45" s="47"/>
      <c r="C45" s="53" t="s">
        <v>78</v>
      </c>
      <c r="D45" s="65">
        <f t="shared" si="5"/>
        <v>1688.5517241379309</v>
      </c>
      <c r="E45" s="65">
        <f t="shared" si="5"/>
        <v>168.5</v>
      </c>
      <c r="F45" s="65">
        <f t="shared" si="5"/>
        <v>284520.96551724133</v>
      </c>
      <c r="G45" s="65">
        <f t="shared" si="5"/>
        <v>8261</v>
      </c>
      <c r="H45" s="65">
        <f t="shared" si="5"/>
        <v>250.46</v>
      </c>
      <c r="I45" s="65">
        <f t="shared" si="5"/>
        <v>13658.33</v>
      </c>
      <c r="J45" s="65">
        <f t="shared" si="5"/>
        <v>3420.8653318000001</v>
      </c>
      <c r="K45" s="65">
        <f t="shared" si="5"/>
        <v>12023.245195942172</v>
      </c>
      <c r="L45" s="2"/>
    </row>
  </sheetData>
  <mergeCells count="2">
    <mergeCell ref="E15:G15"/>
    <mergeCell ref="C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2023-10-04T06:18:30Z</dcterms:modified>
</cp:coreProperties>
</file>